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N:\@ll Property Folders\Taxsale\2023 Tax Sale\"/>
    </mc:Choice>
  </mc:AlternateContent>
  <xr:revisionPtr revIDLastSave="0" documentId="13_ncr:1_{16D69F42-39D7-4065-9B82-7433483F56E8}" xr6:coauthVersionLast="47" xr6:coauthVersionMax="47" xr10:uidLastSave="{00000000-0000-0000-0000-000000000000}"/>
  <bookViews>
    <workbookView xWindow="-120" yWindow="-120" windowWidth="29040" windowHeight="15840" tabRatio="587" xr2:uid="{00000000-000D-0000-FFFF-FFFF00000000}"/>
  </bookViews>
  <sheets>
    <sheet name="TaxSaleListing.rpt" sheetId="1" r:id="rId1"/>
    <sheet name="Summary by Buyer" sheetId="2" r:id="rId2"/>
    <sheet name="Bidders" sheetId="4" r:id="rId3"/>
    <sheet name="Surplus-137B Tax Payments" sheetId="5" r:id="rId4"/>
  </sheets>
  <definedNames>
    <definedName name="_xlnm.Print_Area" localSheetId="1">'Summary by Buyer'!$A$1:$L$36</definedName>
    <definedName name="_xlnm.Print_Area" localSheetId="0">TaxSaleListing.rpt!$A$1:$AO$138</definedName>
    <definedName name="_xlnm.Print_Titles" localSheetId="0">TaxSaleListing.rpt!$A:$A,TaxSaleListing.rpt!$8:$8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22" i="1"/>
  <c r="L13" i="1"/>
  <c r="L10" i="1" l="1"/>
  <c r="G138" i="1" l="1"/>
  <c r="G137" i="1"/>
  <c r="G135" i="1"/>
  <c r="G134" i="1"/>
  <c r="G133" i="1"/>
  <c r="G131" i="1"/>
  <c r="G130" i="1"/>
  <c r="G129" i="1"/>
  <c r="G128" i="1"/>
  <c r="G127" i="1"/>
  <c r="G126" i="1"/>
  <c r="G125" i="1"/>
  <c r="G124" i="1"/>
  <c r="G123" i="1"/>
  <c r="G122" i="1"/>
  <c r="G121" i="1"/>
  <c r="G120" i="1"/>
  <c r="G119" i="1"/>
  <c r="G118" i="1"/>
  <c r="G116" i="1"/>
  <c r="G115" i="1"/>
  <c r="G114" i="1"/>
  <c r="G112" i="1"/>
  <c r="G111" i="1"/>
  <c r="G110" i="1"/>
  <c r="G108" i="1"/>
  <c r="G107" i="1"/>
  <c r="G106" i="1"/>
  <c r="G105" i="1"/>
  <c r="G103" i="1"/>
  <c r="G102" i="1"/>
  <c r="G101" i="1"/>
  <c r="G99" i="1"/>
  <c r="G98" i="1"/>
  <c r="G97" i="1"/>
  <c r="G96" i="1"/>
  <c r="G95" i="1"/>
  <c r="G94" i="1"/>
  <c r="G93" i="1"/>
  <c r="G92" i="1"/>
  <c r="G91" i="1"/>
  <c r="G90" i="1"/>
  <c r="G89" i="1"/>
  <c r="G88" i="1"/>
  <c r="G87" i="1"/>
  <c r="G86" i="1"/>
  <c r="G85" i="1"/>
  <c r="G50" i="1"/>
  <c r="G30" i="1"/>
  <c r="G29" i="1"/>
  <c r="AD30" i="1" l="1"/>
  <c r="AD29" i="1"/>
  <c r="AD28" i="1"/>
  <c r="G11" i="1"/>
  <c r="G10" i="1"/>
  <c r="AD93" i="1" l="1"/>
  <c r="AD94" i="1"/>
  <c r="M93" i="1"/>
  <c r="M94" i="1"/>
  <c r="L93" i="1"/>
  <c r="L94" i="1"/>
  <c r="L95" i="1"/>
  <c r="K93" i="1"/>
  <c r="K94" i="1"/>
  <c r="J93" i="1"/>
  <c r="J94" i="1"/>
  <c r="J95" i="1"/>
  <c r="AD89" i="1"/>
  <c r="AD90" i="1"/>
  <c r="M89" i="1"/>
  <c r="M90" i="1"/>
  <c r="M91" i="1"/>
  <c r="L89" i="1"/>
  <c r="L90" i="1"/>
  <c r="L91" i="1"/>
  <c r="K89" i="1"/>
  <c r="K90" i="1"/>
  <c r="J89" i="1"/>
  <c r="J90" i="1"/>
  <c r="J91" i="1"/>
  <c r="AD128" i="1"/>
  <c r="AD129" i="1"/>
  <c r="AD130" i="1"/>
  <c r="AD131" i="1"/>
  <c r="AD133" i="1"/>
  <c r="AD134" i="1"/>
  <c r="AD135" i="1"/>
  <c r="AD137" i="1"/>
  <c r="AD138" i="1"/>
  <c r="M128" i="1"/>
  <c r="M129" i="1"/>
  <c r="M130" i="1"/>
  <c r="M131" i="1"/>
  <c r="M133" i="1"/>
  <c r="M134" i="1"/>
  <c r="M135" i="1"/>
  <c r="M137" i="1"/>
  <c r="M138" i="1"/>
  <c r="L128" i="1"/>
  <c r="L129" i="1"/>
  <c r="L130" i="1"/>
  <c r="L131" i="1"/>
  <c r="L133" i="1"/>
  <c r="L134" i="1"/>
  <c r="L135" i="1"/>
  <c r="L137" i="1"/>
  <c r="L138" i="1"/>
  <c r="K128" i="1"/>
  <c r="K129" i="1"/>
  <c r="K130" i="1"/>
  <c r="K131" i="1"/>
  <c r="K133" i="1"/>
  <c r="K134" i="1"/>
  <c r="K135" i="1"/>
  <c r="K137" i="1"/>
  <c r="K138" i="1"/>
  <c r="J128" i="1"/>
  <c r="J129" i="1"/>
  <c r="J130" i="1"/>
  <c r="J131" i="1"/>
  <c r="J133" i="1"/>
  <c r="J134" i="1"/>
  <c r="J135" i="1"/>
  <c r="J137" i="1"/>
  <c r="J138" i="1"/>
  <c r="AD111" i="1" l="1"/>
  <c r="AD112" i="1"/>
  <c r="AD114" i="1"/>
  <c r="AD115" i="1"/>
  <c r="AD116" i="1"/>
  <c r="AD118" i="1"/>
  <c r="AD119" i="1"/>
  <c r="AD120" i="1"/>
  <c r="AD121" i="1"/>
  <c r="AD122" i="1"/>
  <c r="AD123" i="1"/>
  <c r="AD124" i="1"/>
  <c r="AD125" i="1"/>
  <c r="AD126" i="1"/>
  <c r="AD127" i="1"/>
  <c r="M111" i="1"/>
  <c r="M112" i="1"/>
  <c r="M114" i="1"/>
  <c r="M115" i="1"/>
  <c r="M116" i="1"/>
  <c r="M118" i="1"/>
  <c r="M119" i="1"/>
  <c r="M120" i="1"/>
  <c r="M121" i="1"/>
  <c r="M122" i="1"/>
  <c r="M123" i="1"/>
  <c r="M124" i="1"/>
  <c r="M125" i="1"/>
  <c r="M126" i="1"/>
  <c r="M127" i="1"/>
  <c r="L116" i="1"/>
  <c r="L118" i="1"/>
  <c r="L119" i="1"/>
  <c r="L120" i="1"/>
  <c r="L121" i="1"/>
  <c r="L122" i="1"/>
  <c r="L123" i="1"/>
  <c r="L124" i="1"/>
  <c r="L125" i="1"/>
  <c r="L126" i="1"/>
  <c r="L127" i="1"/>
  <c r="K116" i="1"/>
  <c r="K118" i="1"/>
  <c r="K119" i="1"/>
  <c r="K120" i="1"/>
  <c r="K121" i="1"/>
  <c r="K122" i="1"/>
  <c r="K123" i="1"/>
  <c r="K124" i="1"/>
  <c r="K125" i="1"/>
  <c r="K126" i="1"/>
  <c r="K127" i="1"/>
  <c r="J111" i="1"/>
  <c r="J112" i="1"/>
  <c r="J114" i="1"/>
  <c r="J115" i="1"/>
  <c r="J116" i="1"/>
  <c r="J118" i="1"/>
  <c r="J119" i="1"/>
  <c r="J120" i="1"/>
  <c r="J121" i="1"/>
  <c r="J122" i="1"/>
  <c r="J123" i="1"/>
  <c r="J124" i="1"/>
  <c r="J125" i="1"/>
  <c r="J126" i="1"/>
  <c r="J127" i="1"/>
  <c r="AD106" i="1"/>
  <c r="AD107" i="1"/>
  <c r="AD108" i="1"/>
  <c r="AD110" i="1"/>
  <c r="M106" i="1"/>
  <c r="M107" i="1"/>
  <c r="M108" i="1"/>
  <c r="M110" i="1"/>
  <c r="L106" i="1"/>
  <c r="L107" i="1"/>
  <c r="L108" i="1"/>
  <c r="L110" i="1"/>
  <c r="L111" i="1"/>
  <c r="L112" i="1"/>
  <c r="L114" i="1"/>
  <c r="L115" i="1"/>
  <c r="K106" i="1"/>
  <c r="K107" i="1"/>
  <c r="K108" i="1"/>
  <c r="K110" i="1"/>
  <c r="K111" i="1"/>
  <c r="K112" i="1"/>
  <c r="K114" i="1"/>
  <c r="K115" i="1"/>
  <c r="J106" i="1"/>
  <c r="J107" i="1"/>
  <c r="J108" i="1"/>
  <c r="J110" i="1"/>
  <c r="AD103" i="1"/>
  <c r="AD105" i="1"/>
  <c r="M103" i="1"/>
  <c r="M105" i="1"/>
  <c r="L103" i="1"/>
  <c r="L105" i="1"/>
  <c r="K103" i="1"/>
  <c r="K105" i="1"/>
  <c r="J103" i="1"/>
  <c r="J105" i="1"/>
  <c r="AD86" i="1"/>
  <c r="AD87" i="1"/>
  <c r="AD88" i="1"/>
  <c r="AD91" i="1"/>
  <c r="AD92" i="1"/>
  <c r="AD95" i="1"/>
  <c r="AD96" i="1"/>
  <c r="AD97" i="1"/>
  <c r="AD98" i="1"/>
  <c r="AD99" i="1"/>
  <c r="AD101" i="1"/>
  <c r="AD102" i="1"/>
  <c r="M92" i="1"/>
  <c r="M95" i="1"/>
  <c r="M96" i="1"/>
  <c r="M97" i="1"/>
  <c r="M98" i="1"/>
  <c r="M99" i="1"/>
  <c r="M101" i="1"/>
  <c r="M102" i="1"/>
  <c r="L92" i="1"/>
  <c r="L96" i="1"/>
  <c r="L97" i="1"/>
  <c r="L98" i="1"/>
  <c r="L99" i="1"/>
  <c r="L101" i="1"/>
  <c r="L102" i="1"/>
  <c r="K91" i="1"/>
  <c r="K92" i="1"/>
  <c r="K95" i="1"/>
  <c r="K96" i="1"/>
  <c r="K97" i="1"/>
  <c r="K98" i="1"/>
  <c r="K99" i="1"/>
  <c r="K101" i="1"/>
  <c r="K102" i="1"/>
  <c r="J92" i="1"/>
  <c r="J96" i="1"/>
  <c r="J97" i="1"/>
  <c r="J98" i="1"/>
  <c r="J99" i="1"/>
  <c r="J101" i="1"/>
  <c r="J102" i="1"/>
  <c r="M86" i="1"/>
  <c r="M87" i="1"/>
  <c r="M88" i="1"/>
  <c r="L86" i="1"/>
  <c r="L87" i="1"/>
  <c r="L88" i="1"/>
  <c r="K86" i="1"/>
  <c r="K87" i="1"/>
  <c r="K88" i="1"/>
  <c r="J86" i="1"/>
  <c r="J87" i="1"/>
  <c r="J88" i="1"/>
  <c r="G19" i="1" l="1"/>
  <c r="M19" i="1" s="1"/>
  <c r="J19" i="1"/>
  <c r="K19" i="1"/>
  <c r="L19" i="1"/>
  <c r="AD19" i="1"/>
  <c r="A11" i="1"/>
  <c r="M11" i="1"/>
  <c r="H11" i="1"/>
  <c r="H13" i="1" s="1"/>
  <c r="J11" i="1"/>
  <c r="K11" i="1"/>
  <c r="L11" i="1"/>
  <c r="AD11" i="1"/>
  <c r="AD10" i="1"/>
  <c r="J10" i="1"/>
  <c r="K10" i="1"/>
  <c r="M10" i="1"/>
  <c r="P10" i="1"/>
  <c r="J64" i="1"/>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A13" i="1" l="1"/>
  <c r="P13" i="1" s="1"/>
  <c r="P11" i="1"/>
  <c r="J59" i="1"/>
  <c r="L16" i="1" l="1"/>
  <c r="J75" i="1" l="1"/>
  <c r="J73" i="1" l="1"/>
  <c r="J63" i="1" l="1"/>
  <c r="J62" i="1" l="1"/>
  <c r="J54" i="1" l="1"/>
  <c r="J53" i="1" l="1"/>
  <c r="J52" i="1" l="1"/>
  <c r="J50" i="1" l="1"/>
  <c r="J49" i="1" l="1"/>
  <c r="J41" i="1" l="1"/>
  <c r="J40" i="1" l="1"/>
  <c r="J39" i="1" l="1"/>
  <c r="J38" i="1" l="1"/>
  <c r="J37" i="1" l="1"/>
  <c r="L23" i="1" l="1"/>
  <c r="K23" i="1"/>
  <c r="AD58" i="1" l="1"/>
  <c r="AD15" i="1"/>
  <c r="AD62" i="1" l="1"/>
  <c r="AD63" i="1"/>
  <c r="AD64" i="1"/>
  <c r="AD65" i="1"/>
  <c r="AD66" i="1"/>
  <c r="AD67" i="1"/>
  <c r="L62" i="1"/>
  <c r="L63" i="1"/>
  <c r="L64" i="1"/>
  <c r="L65" i="1"/>
  <c r="L66" i="1"/>
  <c r="L67" i="1"/>
  <c r="K62" i="1"/>
  <c r="K63" i="1"/>
  <c r="K64" i="1"/>
  <c r="K65" i="1"/>
  <c r="K66" i="1"/>
  <c r="K67" i="1"/>
  <c r="J65" i="1"/>
  <c r="J66" i="1"/>
  <c r="J67" i="1"/>
  <c r="G62" i="1"/>
  <c r="M62" i="1" s="1"/>
  <c r="G63" i="1"/>
  <c r="M63" i="1" s="1"/>
  <c r="G64" i="1"/>
  <c r="M64" i="1" s="1"/>
  <c r="G65" i="1"/>
  <c r="M65" i="1" s="1"/>
  <c r="G66" i="1"/>
  <c r="M66" i="1" s="1"/>
  <c r="G67" i="1"/>
  <c r="M67" i="1" s="1"/>
  <c r="AD34" i="1"/>
  <c r="AD35" i="1"/>
  <c r="AD36" i="1"/>
  <c r="L34" i="1"/>
  <c r="L35" i="1"/>
  <c r="L36" i="1"/>
  <c r="K34" i="1"/>
  <c r="K35" i="1"/>
  <c r="K36" i="1"/>
  <c r="J34" i="1"/>
  <c r="J35" i="1"/>
  <c r="J36" i="1"/>
  <c r="G34" i="1"/>
  <c r="M34" i="1" s="1"/>
  <c r="G35" i="1"/>
  <c r="M35" i="1" s="1"/>
  <c r="G36" i="1"/>
  <c r="M36" i="1" s="1"/>
  <c r="AD73" i="1"/>
  <c r="AD74" i="1"/>
  <c r="AD69" i="1"/>
  <c r="AD70" i="1"/>
  <c r="AD71" i="1"/>
  <c r="L73" i="1"/>
  <c r="L74" i="1"/>
  <c r="L69" i="1"/>
  <c r="L70" i="1"/>
  <c r="L71" i="1"/>
  <c r="K73" i="1"/>
  <c r="K74" i="1"/>
  <c r="K69" i="1"/>
  <c r="K70" i="1"/>
  <c r="K71" i="1"/>
  <c r="J74" i="1"/>
  <c r="J69" i="1"/>
  <c r="J70" i="1"/>
  <c r="J71" i="1"/>
  <c r="G73" i="1"/>
  <c r="M73" i="1" s="1"/>
  <c r="G74" i="1"/>
  <c r="M74" i="1" s="1"/>
  <c r="G69" i="1"/>
  <c r="M69" i="1" s="1"/>
  <c r="G70" i="1"/>
  <c r="M70" i="1" s="1"/>
  <c r="G71" i="1"/>
  <c r="M71" i="1" s="1"/>
  <c r="AD81" i="1"/>
  <c r="AD82" i="1"/>
  <c r="AD83" i="1"/>
  <c r="G15" i="1"/>
  <c r="C14" i="5" l="1"/>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L8" i="2"/>
  <c r="L9" i="2"/>
  <c r="L10" i="2"/>
  <c r="L11" i="2"/>
  <c r="L12" i="2"/>
  <c r="L13" i="2"/>
  <c r="L14" i="2"/>
  <c r="L15" i="2"/>
  <c r="L16" i="2"/>
  <c r="L17" i="2"/>
  <c r="L18" i="2"/>
  <c r="L19" i="2"/>
  <c r="L20" i="2"/>
  <c r="L21" i="2"/>
  <c r="L22" i="2"/>
  <c r="L23" i="2"/>
  <c r="L24" i="2"/>
  <c r="L25" i="2"/>
  <c r="L26" i="2"/>
  <c r="L27" i="2"/>
  <c r="L28" i="2"/>
  <c r="L29" i="2"/>
  <c r="L30" i="2"/>
  <c r="L31" i="2"/>
  <c r="L32" i="2"/>
  <c r="L33" i="2"/>
  <c r="L34" i="2"/>
  <c r="K8" i="2"/>
  <c r="K9" i="2"/>
  <c r="K10" i="2"/>
  <c r="K11" i="2"/>
  <c r="K12" i="2"/>
  <c r="K13" i="2"/>
  <c r="K14" i="2"/>
  <c r="K15" i="2"/>
  <c r="K16" i="2"/>
  <c r="K17" i="2"/>
  <c r="K18" i="2"/>
  <c r="K19" i="2"/>
  <c r="K20" i="2"/>
  <c r="K21" i="2"/>
  <c r="K22" i="2"/>
  <c r="K23" i="2"/>
  <c r="K24" i="2"/>
  <c r="K25" i="2"/>
  <c r="K26" i="2"/>
  <c r="K27" i="2"/>
  <c r="K28" i="2"/>
  <c r="K29" i="2"/>
  <c r="K30" i="2"/>
  <c r="K31" i="2"/>
  <c r="K32" i="2"/>
  <c r="K33" i="2"/>
  <c r="K34" i="2"/>
  <c r="J8" i="2"/>
  <c r="J9" i="2"/>
  <c r="J10" i="2"/>
  <c r="J11" i="2"/>
  <c r="J12" i="2"/>
  <c r="J13" i="2"/>
  <c r="J14" i="2"/>
  <c r="J15" i="2"/>
  <c r="J16" i="2"/>
  <c r="J17" i="2"/>
  <c r="J18" i="2"/>
  <c r="J19" i="2"/>
  <c r="J20" i="2"/>
  <c r="J21" i="2"/>
  <c r="J22" i="2"/>
  <c r="J23" i="2"/>
  <c r="J24" i="2"/>
  <c r="J25" i="2"/>
  <c r="J26" i="2"/>
  <c r="J27" i="2"/>
  <c r="J28" i="2"/>
  <c r="J29" i="2"/>
  <c r="J30" i="2"/>
  <c r="J31" i="2"/>
  <c r="J32" i="2"/>
  <c r="J33" i="2"/>
  <c r="J34" i="2"/>
  <c r="G8" i="2"/>
  <c r="G9" i="2"/>
  <c r="G10" i="2"/>
  <c r="G11" i="2"/>
  <c r="G12" i="2"/>
  <c r="G13" i="2"/>
  <c r="G14" i="2"/>
  <c r="G15" i="2"/>
  <c r="G16" i="2"/>
  <c r="G17" i="2"/>
  <c r="G18" i="2"/>
  <c r="G19" i="2"/>
  <c r="G20" i="2"/>
  <c r="G21" i="2"/>
  <c r="G22" i="2"/>
  <c r="G23" i="2"/>
  <c r="G24" i="2"/>
  <c r="G25" i="2"/>
  <c r="G26" i="2"/>
  <c r="G27" i="2"/>
  <c r="G28" i="2"/>
  <c r="G29" i="2"/>
  <c r="G30" i="2"/>
  <c r="G31" i="2"/>
  <c r="G32" i="2"/>
  <c r="G33" i="2"/>
  <c r="G34" i="2"/>
  <c r="D8" i="2"/>
  <c r="D9" i="2"/>
  <c r="D10" i="2"/>
  <c r="D11" i="2"/>
  <c r="D12" i="2"/>
  <c r="D13" i="2"/>
  <c r="D14" i="2"/>
  <c r="D15" i="2"/>
  <c r="D16" i="2"/>
  <c r="D17" i="2"/>
  <c r="D18" i="2"/>
  <c r="D19" i="2"/>
  <c r="D20" i="2"/>
  <c r="D21" i="2"/>
  <c r="D22" i="2"/>
  <c r="D23" i="2"/>
  <c r="D24" i="2"/>
  <c r="D25" i="2"/>
  <c r="D26" i="2"/>
  <c r="D27" i="2"/>
  <c r="D28" i="2"/>
  <c r="D29" i="2"/>
  <c r="D30" i="2"/>
  <c r="D31" i="2"/>
  <c r="D32" i="2"/>
  <c r="D33" i="2"/>
  <c r="D34" i="2"/>
  <c r="L7" i="2"/>
  <c r="K7" i="2"/>
  <c r="J7" i="2"/>
  <c r="G7" i="2"/>
  <c r="D7" i="2"/>
  <c r="K76" i="1" l="1"/>
  <c r="K78" i="1"/>
  <c r="K79" i="1"/>
  <c r="K80" i="1"/>
  <c r="K81" i="1"/>
  <c r="K82" i="1"/>
  <c r="K83" i="1"/>
  <c r="K84" i="1"/>
  <c r="K85" i="1"/>
  <c r="K75" i="1"/>
  <c r="K72" i="1"/>
  <c r="K68" i="1"/>
  <c r="K61" i="1"/>
  <c r="K59" i="1"/>
  <c r="K46" i="1"/>
  <c r="K47" i="1"/>
  <c r="K48" i="1"/>
  <c r="K49" i="1"/>
  <c r="K50" i="1"/>
  <c r="K51" i="1"/>
  <c r="K52" i="1"/>
  <c r="K53" i="1"/>
  <c r="K54" i="1"/>
  <c r="K55" i="1"/>
  <c r="K57" i="1"/>
  <c r="K58" i="1"/>
  <c r="K45" i="1"/>
  <c r="K38" i="1"/>
  <c r="K39" i="1"/>
  <c r="K40" i="1"/>
  <c r="K41" i="1"/>
  <c r="K42" i="1"/>
  <c r="K43" i="1"/>
  <c r="K37" i="1"/>
  <c r="K33" i="1"/>
  <c r="K32" i="1"/>
  <c r="K22" i="1"/>
  <c r="K25" i="1"/>
  <c r="K26" i="1"/>
  <c r="K27" i="1"/>
  <c r="K28" i="1"/>
  <c r="K29" i="1"/>
  <c r="K21" i="1"/>
  <c r="K17" i="1"/>
  <c r="K18" i="1"/>
  <c r="K16" i="1"/>
  <c r="K13" i="1"/>
  <c r="K14" i="1"/>
  <c r="K15" i="1"/>
  <c r="L85" i="1"/>
  <c r="L84" i="1"/>
  <c r="L83" i="1"/>
  <c r="L82" i="1"/>
  <c r="L81" i="1"/>
  <c r="L80" i="1"/>
  <c r="L79" i="1"/>
  <c r="L78" i="1"/>
  <c r="L76" i="1"/>
  <c r="L75" i="1"/>
  <c r="L72" i="1"/>
  <c r="L68" i="1"/>
  <c r="L61" i="1"/>
  <c r="L59" i="1"/>
  <c r="L58" i="1"/>
  <c r="L57" i="1"/>
  <c r="L55" i="1"/>
  <c r="L54" i="1"/>
  <c r="L53" i="1"/>
  <c r="L52" i="1"/>
  <c r="L51" i="1"/>
  <c r="L50" i="1"/>
  <c r="L49" i="1"/>
  <c r="L48" i="1"/>
  <c r="L47" i="1"/>
  <c r="L46" i="1"/>
  <c r="L45" i="1"/>
  <c r="L43" i="1"/>
  <c r="L42" i="1"/>
  <c r="L41" i="1"/>
  <c r="L40" i="1"/>
  <c r="L39" i="1"/>
  <c r="L38" i="1"/>
  <c r="L37" i="1"/>
  <c r="L33" i="1"/>
  <c r="L32" i="1"/>
  <c r="L29" i="1"/>
  <c r="L28" i="1"/>
  <c r="L27" i="1"/>
  <c r="L26" i="1"/>
  <c r="L25" i="1"/>
  <c r="L22" i="1"/>
  <c r="L21" i="1"/>
  <c r="L18" i="1"/>
  <c r="L17" i="1"/>
  <c r="L15" i="1"/>
  <c r="L14" i="1"/>
  <c r="AD59" i="1" l="1"/>
  <c r="G16" i="1" l="1"/>
  <c r="G17" i="1"/>
  <c r="G18" i="1"/>
  <c r="G21" i="1"/>
  <c r="G22" i="1"/>
  <c r="G23" i="1"/>
  <c r="M23" i="1" s="1"/>
  <c r="G25" i="1"/>
  <c r="G26" i="1"/>
  <c r="G27" i="1"/>
  <c r="G28" i="1"/>
  <c r="G32" i="1"/>
  <c r="G33" i="1"/>
  <c r="G37" i="1"/>
  <c r="G38" i="1"/>
  <c r="G39" i="1"/>
  <c r="G40" i="1"/>
  <c r="G41" i="1"/>
  <c r="G42" i="1"/>
  <c r="G43" i="1"/>
  <c r="G45" i="1"/>
  <c r="G46" i="1"/>
  <c r="G47" i="1"/>
  <c r="G48" i="1"/>
  <c r="G49" i="1"/>
  <c r="G51" i="1"/>
  <c r="G52" i="1"/>
  <c r="G53" i="1"/>
  <c r="G54" i="1"/>
  <c r="M54" i="1" s="1"/>
  <c r="G55" i="1"/>
  <c r="G57" i="1"/>
  <c r="G59" i="1"/>
  <c r="G61" i="1"/>
  <c r="G68" i="1"/>
  <c r="G72" i="1"/>
  <c r="G75" i="1"/>
  <c r="G76" i="1"/>
  <c r="G78" i="1"/>
  <c r="G79" i="1"/>
  <c r="G80" i="1"/>
  <c r="G81" i="1"/>
  <c r="G82" i="1"/>
  <c r="G83" i="1"/>
  <c r="G84" i="1"/>
  <c r="G139" i="1"/>
  <c r="M76" i="1" l="1"/>
  <c r="M78" i="1"/>
  <c r="M79" i="1"/>
  <c r="M80" i="1"/>
  <c r="M81" i="1"/>
  <c r="M82" i="1"/>
  <c r="M83" i="1"/>
  <c r="M84" i="1"/>
  <c r="M85" i="1"/>
  <c r="J76" i="1"/>
  <c r="J78" i="1"/>
  <c r="J79" i="1"/>
  <c r="J80" i="1"/>
  <c r="J81" i="1"/>
  <c r="J82" i="1"/>
  <c r="J83" i="1"/>
  <c r="J84" i="1"/>
  <c r="J85" i="1"/>
  <c r="M75" i="1"/>
  <c r="AD76" i="1"/>
  <c r="AD78" i="1"/>
  <c r="AD79" i="1"/>
  <c r="AD80" i="1"/>
  <c r="AD84" i="1"/>
  <c r="AD85" i="1"/>
  <c r="AD75" i="1"/>
  <c r="AD72" i="1"/>
  <c r="AD68" i="1"/>
  <c r="M72" i="1"/>
  <c r="J72" i="1"/>
  <c r="M68" i="1"/>
  <c r="J68" i="1"/>
  <c r="AD46" i="1"/>
  <c r="AD47" i="1"/>
  <c r="AD48" i="1"/>
  <c r="AD49" i="1"/>
  <c r="AD50" i="1"/>
  <c r="AD51" i="1"/>
  <c r="AD52" i="1"/>
  <c r="AD53" i="1"/>
  <c r="AD54" i="1"/>
  <c r="AD55" i="1"/>
  <c r="AD57" i="1"/>
  <c r="AD45" i="1"/>
  <c r="M46" i="1"/>
  <c r="M47" i="1"/>
  <c r="M48" i="1"/>
  <c r="M49" i="1"/>
  <c r="M50" i="1"/>
  <c r="M51" i="1"/>
  <c r="M52" i="1"/>
  <c r="M53" i="1"/>
  <c r="M55" i="1"/>
  <c r="M57" i="1"/>
  <c r="M58" i="1"/>
  <c r="M59" i="1"/>
  <c r="J46" i="1"/>
  <c r="J47" i="1"/>
  <c r="J48" i="1"/>
  <c r="J51" i="1"/>
  <c r="J55" i="1"/>
  <c r="J57" i="1"/>
  <c r="J58" i="1"/>
  <c r="M45" i="1"/>
  <c r="J45" i="1"/>
  <c r="AD38" i="1"/>
  <c r="AD39" i="1"/>
  <c r="AD40" i="1"/>
  <c r="AD41" i="1"/>
  <c r="AD42" i="1"/>
  <c r="AD43" i="1"/>
  <c r="AD37" i="1"/>
  <c r="M38" i="1"/>
  <c r="M39" i="1"/>
  <c r="M40" i="1"/>
  <c r="M41" i="1"/>
  <c r="M42" i="1"/>
  <c r="M43" i="1"/>
  <c r="J42" i="1"/>
  <c r="J43" i="1"/>
  <c r="M37" i="1"/>
  <c r="AD33" i="1"/>
  <c r="M33" i="1"/>
  <c r="J33" i="1"/>
  <c r="AD32" i="1"/>
  <c r="M32" i="1"/>
  <c r="J32" i="1"/>
  <c r="AD22" i="1"/>
  <c r="AD23" i="1"/>
  <c r="AD25" i="1"/>
  <c r="AD26" i="1"/>
  <c r="AD27" i="1"/>
  <c r="M22" i="1"/>
  <c r="M25" i="1"/>
  <c r="M26" i="1"/>
  <c r="M27" i="1"/>
  <c r="M28" i="1"/>
  <c r="M29" i="1"/>
  <c r="J25" i="1"/>
  <c r="J26" i="1"/>
  <c r="J27" i="1"/>
  <c r="J28" i="1"/>
  <c r="J29" i="1"/>
  <c r="AD21" i="1"/>
  <c r="M21" i="1"/>
  <c r="J21" i="1"/>
  <c r="AD17" i="1"/>
  <c r="AD18" i="1"/>
  <c r="AD16" i="1"/>
  <c r="M17" i="1"/>
  <c r="M18" i="1"/>
  <c r="M16" i="1"/>
  <c r="J17" i="1"/>
  <c r="J18" i="1"/>
  <c r="J16" i="1"/>
  <c r="AD14" i="1"/>
  <c r="M13" i="1"/>
  <c r="M14" i="1"/>
  <c r="M15" i="1"/>
  <c r="J13" i="1"/>
  <c r="J14" i="1"/>
  <c r="J15" i="1"/>
  <c r="H14" i="1" l="1"/>
  <c r="H15" i="1" s="1"/>
  <c r="H16" i="1" s="1"/>
  <c r="J61" i="1"/>
  <c r="N140" i="1" l="1"/>
  <c r="M61" i="1" l="1"/>
  <c r="AG140" i="1" l="1"/>
  <c r="G140" i="1" s="1"/>
  <c r="H17" i="1" l="1"/>
  <c r="H18" i="1" s="1"/>
  <c r="H19" i="1" s="1"/>
  <c r="H21" i="1" s="1"/>
  <c r="AD61" i="1"/>
  <c r="A14" i="1" l="1"/>
  <c r="H22" i="1"/>
  <c r="A5" i="2"/>
  <c r="A15" i="1" l="1"/>
  <c r="P15" i="1" s="1"/>
  <c r="P14" i="1"/>
  <c r="H23" i="1"/>
  <c r="K35" i="2"/>
  <c r="H25" i="1" l="1"/>
  <c r="H26" i="1" s="1"/>
  <c r="H27" i="1" s="1"/>
  <c r="H28" i="1" s="1"/>
  <c r="H29" i="1" s="1"/>
  <c r="H30" i="1" s="1"/>
  <c r="H32" i="1" s="1"/>
  <c r="H33" i="1" l="1"/>
  <c r="H34" i="1" s="1"/>
  <c r="H35" i="1" s="1"/>
  <c r="H36" i="1" s="1"/>
  <c r="A16" i="1"/>
  <c r="P16" i="1" s="1"/>
  <c r="H37" i="1" l="1"/>
  <c r="H38" i="1" l="1"/>
  <c r="H39" i="1" s="1"/>
  <c r="H40" i="1" s="1"/>
  <c r="H41" i="1" s="1"/>
  <c r="H42" i="1" s="1"/>
  <c r="H43" i="1" s="1"/>
  <c r="H45" i="1" l="1"/>
  <c r="H46" i="1" s="1"/>
  <c r="H47" i="1" s="1"/>
  <c r="H48" i="1" s="1"/>
  <c r="H49" i="1" s="1"/>
  <c r="H50" i="1" s="1"/>
  <c r="H51" i="1" s="1"/>
  <c r="H52" i="1" s="1"/>
  <c r="H53" i="1" s="1"/>
  <c r="H54" i="1" s="1"/>
  <c r="H55" i="1" s="1"/>
  <c r="H57" i="1" l="1"/>
  <c r="H58" i="1" s="1"/>
  <c r="H59" i="1" s="1"/>
  <c r="H61" i="1" s="1"/>
  <c r="H62" i="1" s="1"/>
  <c r="H63" i="1" s="1"/>
  <c r="H64" i="1" s="1"/>
  <c r="H65" i="1" s="1"/>
  <c r="H66" i="1" s="1"/>
  <c r="H67" i="1" s="1"/>
  <c r="H68" i="1" s="1"/>
  <c r="H69" i="1" s="1"/>
  <c r="H70" i="1" s="1"/>
  <c r="H71" i="1" s="1"/>
  <c r="H72" i="1" s="1"/>
  <c r="H73" i="1" l="1"/>
  <c r="H74" i="1" s="1"/>
  <c r="H75" i="1" l="1"/>
  <c r="H76" i="1" s="1"/>
  <c r="H78" i="1" l="1"/>
  <c r="H79" i="1" s="1"/>
  <c r="H80" i="1" s="1"/>
  <c r="H81" i="1" s="1"/>
  <c r="H82" i="1" s="1"/>
  <c r="H83" i="1" s="1"/>
  <c r="H84" i="1" s="1"/>
  <c r="H85" i="1" s="1"/>
  <c r="H86" i="1" s="1"/>
  <c r="H87" i="1" s="1"/>
  <c r="H88" i="1" s="1"/>
  <c r="A17" i="1"/>
  <c r="P17" i="1" s="1"/>
  <c r="H89" i="1" l="1"/>
  <c r="H90" i="1" s="1"/>
  <c r="H91" i="1" s="1"/>
  <c r="H92" i="1" s="1"/>
  <c r="A18" i="1"/>
  <c r="H93" i="1" l="1"/>
  <c r="H94" i="1" s="1"/>
  <c r="H95" i="1" s="1"/>
  <c r="H96" i="1" s="1"/>
  <c r="H97" i="1" s="1"/>
  <c r="H98" i="1" s="1"/>
  <c r="H99" i="1" s="1"/>
  <c r="H101" i="1" s="1"/>
  <c r="H102" i="1" s="1"/>
  <c r="H103" i="1" s="1"/>
  <c r="H105" i="1" s="1"/>
  <c r="H106" i="1" s="1"/>
  <c r="H107" i="1" s="1"/>
  <c r="H108" i="1" s="1"/>
  <c r="H110" i="1" s="1"/>
  <c r="H111" i="1" s="1"/>
  <c r="H112" i="1" s="1"/>
  <c r="H114" i="1" s="1"/>
  <c r="H115" i="1" s="1"/>
  <c r="H116" i="1" s="1"/>
  <c r="H118" i="1" s="1"/>
  <c r="H119" i="1" s="1"/>
  <c r="H120" i="1" s="1"/>
  <c r="H121" i="1" s="1"/>
  <c r="H122" i="1" s="1"/>
  <c r="H123" i="1" s="1"/>
  <c r="H124" i="1" s="1"/>
  <c r="H125" i="1" s="1"/>
  <c r="H126" i="1" s="1"/>
  <c r="H127" i="1" s="1"/>
  <c r="H128" i="1" s="1"/>
  <c r="H129" i="1" s="1"/>
  <c r="H130" i="1" s="1"/>
  <c r="H131" i="1" s="1"/>
  <c r="A19" i="1"/>
  <c r="P19" i="1" s="1"/>
  <c r="P18" i="1"/>
  <c r="D2" i="5"/>
  <c r="H133" i="1" l="1"/>
  <c r="H134" i="1" s="1"/>
  <c r="H135" i="1" s="1"/>
  <c r="A21" i="1"/>
  <c r="P21" i="1" s="1"/>
  <c r="C2" i="5"/>
  <c r="B2" i="5"/>
  <c r="H137" i="1" l="1"/>
  <c r="H138" i="1" s="1"/>
  <c r="A22" i="1"/>
  <c r="P22" i="1" s="1"/>
  <c r="A23" i="1" l="1"/>
  <c r="A25" i="1" l="1"/>
  <c r="P23" i="1"/>
  <c r="A26" i="1"/>
  <c r="P26" i="1" s="1"/>
  <c r="P25" i="1"/>
  <c r="A27" i="1"/>
  <c r="P27" i="1" s="1"/>
  <c r="A28" i="1" l="1"/>
  <c r="P28" i="1" s="1"/>
  <c r="A29" i="1" l="1"/>
  <c r="A30" i="1" l="1"/>
  <c r="P30" i="1" s="1"/>
  <c r="P29" i="1"/>
  <c r="A32" i="1"/>
  <c r="P32" i="1" s="1"/>
  <c r="A33" i="1" l="1"/>
  <c r="P33" i="1" s="1"/>
  <c r="A34" i="1" l="1"/>
  <c r="P34" i="1" s="1"/>
  <c r="A35" i="1" l="1"/>
  <c r="P35" i="1" s="1"/>
  <c r="A36" i="1" l="1"/>
  <c r="P36" i="1" s="1"/>
  <c r="A37" i="1" l="1"/>
  <c r="A38" i="1" l="1"/>
  <c r="P38" i="1" s="1"/>
  <c r="P37" i="1"/>
  <c r="A39" i="1"/>
  <c r="P39" i="1" s="1"/>
  <c r="A40" i="1" l="1"/>
  <c r="P40" i="1" s="1"/>
  <c r="A41" i="1" l="1"/>
  <c r="P41" i="1" s="1"/>
  <c r="A42" i="1" l="1"/>
  <c r="P42" i="1" s="1"/>
  <c r="A43" i="1" l="1"/>
  <c r="A45" i="1" l="1"/>
  <c r="P45" i="1" s="1"/>
  <c r="P43" i="1"/>
  <c r="A46" i="1"/>
  <c r="P46" i="1" s="1"/>
  <c r="A47" i="1" l="1"/>
  <c r="P47" i="1" s="1"/>
  <c r="A48" i="1" l="1"/>
  <c r="P48" i="1" s="1"/>
  <c r="A49" i="1" l="1"/>
  <c r="P49" i="1" s="1"/>
  <c r="A50" i="1" l="1"/>
  <c r="P50" i="1" s="1"/>
  <c r="A51" i="1" l="1"/>
  <c r="A52" i="1" l="1"/>
  <c r="P51" i="1"/>
  <c r="A53" i="1" l="1"/>
  <c r="P52" i="1"/>
  <c r="A54" i="1" l="1"/>
  <c r="P53" i="1"/>
  <c r="A55" i="1" l="1"/>
  <c r="P54" i="1"/>
  <c r="P55" i="1" l="1"/>
  <c r="A57" i="1"/>
  <c r="A58" i="1" l="1"/>
  <c r="P57" i="1"/>
  <c r="P58" i="1" l="1"/>
  <c r="A59" i="1"/>
  <c r="A61" i="1" l="1"/>
  <c r="P59" i="1"/>
  <c r="P61" i="1" l="1"/>
  <c r="A62" i="1"/>
  <c r="A63" i="1" l="1"/>
  <c r="P62" i="1"/>
  <c r="A64" i="1" l="1"/>
  <c r="P63" i="1"/>
  <c r="A65" i="1" l="1"/>
  <c r="P64" i="1"/>
  <c r="A66" i="1" l="1"/>
  <c r="P65" i="1"/>
  <c r="P66" i="1" l="1"/>
  <c r="A67" i="1"/>
  <c r="P67" i="1" l="1"/>
  <c r="A68" i="1"/>
  <c r="A69" i="1" l="1"/>
  <c r="P68" i="1"/>
  <c r="P69" i="1" l="1"/>
  <c r="A70" i="1"/>
  <c r="P70" i="1" l="1"/>
  <c r="A71" i="1"/>
  <c r="A72" i="1" l="1"/>
  <c r="P71" i="1"/>
  <c r="B4" i="5"/>
  <c r="B5" i="5"/>
  <c r="D6" i="5"/>
  <c r="C4" i="5"/>
  <c r="C3" i="5"/>
  <c r="D8" i="5"/>
  <c r="D7" i="5"/>
  <c r="C8" i="5"/>
  <c r="C6" i="5"/>
  <c r="B8" i="5"/>
  <c r="B9" i="5"/>
  <c r="C5" i="5"/>
  <c r="D10" i="5"/>
  <c r="B7" i="5"/>
  <c r="C9" i="5"/>
  <c r="B6" i="5"/>
  <c r="D3" i="5"/>
  <c r="D5" i="5"/>
  <c r="C7" i="5"/>
  <c r="C10" i="5"/>
  <c r="B10" i="5"/>
  <c r="D9" i="5"/>
  <c r="B3" i="5"/>
  <c r="D4" i="5"/>
  <c r="P72" i="1" l="1"/>
  <c r="A73" i="1"/>
  <c r="A74" i="1" l="1"/>
  <c r="P73" i="1"/>
  <c r="A75" i="1" l="1"/>
  <c r="P74" i="1"/>
  <c r="A76" i="1" l="1"/>
  <c r="P75" i="1"/>
  <c r="A78" i="1" l="1"/>
  <c r="P76" i="1"/>
  <c r="P78" i="1" l="1"/>
  <c r="A79" i="1"/>
  <c r="P79" i="1" l="1"/>
  <c r="A80" i="1"/>
  <c r="P80" i="1" l="1"/>
  <c r="A81" i="1"/>
  <c r="B11" i="5"/>
  <c r="D11" i="5"/>
  <c r="C11" i="5"/>
  <c r="P81" i="1" l="1"/>
  <c r="A82" i="1"/>
  <c r="A83" i="1" l="1"/>
  <c r="P82" i="1"/>
  <c r="B12" i="5"/>
  <c r="C12" i="5"/>
  <c r="D12" i="5"/>
  <c r="P83" i="1" l="1"/>
  <c r="A84" i="1"/>
  <c r="P84" i="1" l="1"/>
  <c r="A85" i="1"/>
  <c r="A86" i="1" l="1"/>
  <c r="P85" i="1"/>
  <c r="P86" i="1" l="1"/>
  <c r="A87" i="1"/>
  <c r="A88" i="1" l="1"/>
  <c r="P87" i="1"/>
  <c r="A89" i="1" l="1"/>
  <c r="P88" i="1"/>
  <c r="A90" i="1" l="1"/>
  <c r="P89" i="1"/>
  <c r="A91" i="1" l="1"/>
  <c r="P90" i="1"/>
  <c r="A92" i="1" l="1"/>
  <c r="P91" i="1"/>
  <c r="P92" i="1" l="1"/>
  <c r="A93" i="1"/>
  <c r="P93" i="1" l="1"/>
  <c r="A94" i="1"/>
  <c r="B13" i="5"/>
  <c r="D13" i="5"/>
  <c r="C13" i="5"/>
  <c r="A95" i="1" l="1"/>
  <c r="P94" i="1"/>
  <c r="P95" i="1" l="1"/>
  <c r="A96" i="1"/>
  <c r="A97" i="1" l="1"/>
  <c r="P96" i="1"/>
  <c r="A98" i="1" l="1"/>
  <c r="P97" i="1"/>
  <c r="A99" i="1" l="1"/>
  <c r="P98" i="1"/>
  <c r="A101" i="1" l="1"/>
  <c r="P99" i="1"/>
  <c r="A102" i="1" l="1"/>
  <c r="P101" i="1"/>
  <c r="A103" i="1" l="1"/>
  <c r="P102" i="1"/>
  <c r="A105" i="1" l="1"/>
  <c r="P103" i="1"/>
  <c r="P105" i="1" l="1"/>
  <c r="A106" i="1"/>
  <c r="A107" i="1" l="1"/>
  <c r="P106" i="1"/>
  <c r="P107" i="1" l="1"/>
  <c r="A108" i="1"/>
  <c r="A110" i="1" l="1"/>
  <c r="P108" i="1"/>
  <c r="A111" i="1" l="1"/>
  <c r="P110" i="1"/>
  <c r="A112" i="1" l="1"/>
  <c r="P111" i="1"/>
  <c r="A114" i="1" l="1"/>
  <c r="P112" i="1"/>
  <c r="A115" i="1" l="1"/>
  <c r="P114" i="1"/>
  <c r="A116" i="1" l="1"/>
  <c r="P115" i="1"/>
  <c r="A118" i="1" l="1"/>
  <c r="P116" i="1"/>
  <c r="P118" i="1" l="1"/>
  <c r="A119" i="1"/>
  <c r="A120" i="1" l="1"/>
  <c r="P119" i="1"/>
  <c r="A121" i="1" l="1"/>
  <c r="P120" i="1"/>
  <c r="A122" i="1" l="1"/>
  <c r="P121" i="1"/>
  <c r="A123" i="1" l="1"/>
  <c r="P122" i="1"/>
  <c r="A124" i="1" l="1"/>
  <c r="P123" i="1"/>
  <c r="A125" i="1" l="1"/>
  <c r="P124" i="1"/>
  <c r="A126" i="1" l="1"/>
  <c r="P125" i="1"/>
  <c r="A127" i="1" l="1"/>
  <c r="P126" i="1"/>
  <c r="A128" i="1" l="1"/>
  <c r="P127" i="1"/>
  <c r="A129" i="1" l="1"/>
  <c r="P128" i="1"/>
  <c r="A130" i="1" l="1"/>
  <c r="P129" i="1"/>
  <c r="A131" i="1" l="1"/>
  <c r="P130" i="1"/>
  <c r="A133" i="1" l="1"/>
  <c r="P131" i="1"/>
  <c r="A134" i="1" l="1"/>
  <c r="P133" i="1"/>
  <c r="A135" i="1" l="1"/>
  <c r="P134" i="1"/>
  <c r="A137" i="1" l="1"/>
  <c r="P135" i="1"/>
  <c r="A138" i="1" l="1"/>
  <c r="P138" i="1" s="1"/>
  <c r="P1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Carter</author>
  </authors>
  <commentList>
    <comment ref="AD5" authorId="0" shapeId="0" xr:uid="{00000000-0006-0000-0000-000001000000}">
      <text>
        <r>
          <rPr>
            <b/>
            <sz val="9"/>
            <color indexed="81"/>
            <rFont val="Tahoma"/>
            <family val="2"/>
          </rPr>
          <t>Stephanie Carter:</t>
        </r>
        <r>
          <rPr>
            <sz val="9"/>
            <color indexed="81"/>
            <rFont val="Tahoma"/>
            <family val="2"/>
          </rPr>
          <t xml:space="preserve">
(total amount due)- (current tax)-(cost of sale)
</t>
        </r>
      </text>
    </comment>
    <comment ref="AE5" authorId="0" shapeId="0" xr:uid="{00000000-0006-0000-0000-000002000000}">
      <text>
        <r>
          <rPr>
            <b/>
            <sz val="9"/>
            <color indexed="81"/>
            <rFont val="Tahoma"/>
            <family val="2"/>
          </rPr>
          <t>Stephanie Carter:</t>
        </r>
        <r>
          <rPr>
            <sz val="9"/>
            <color indexed="81"/>
            <rFont val="Tahoma"/>
            <family val="2"/>
          </rPr>
          <t xml:space="preserve">
(currrent fall tax/pen not to be cert)</t>
        </r>
      </text>
    </comment>
    <comment ref="AF5" authorId="0" shapeId="0" xr:uid="{00000000-0006-0000-0000-000003000000}">
      <text>
        <r>
          <rPr>
            <b/>
            <sz val="9"/>
            <color indexed="81"/>
            <rFont val="Tahoma"/>
            <family val="2"/>
          </rPr>
          <t>Stephanie Carter:</t>
        </r>
        <r>
          <rPr>
            <sz val="9"/>
            <color indexed="81"/>
            <rFont val="Tahoma"/>
            <family val="2"/>
          </rPr>
          <t xml:space="preserve">
(ad+sale)</t>
        </r>
      </text>
    </comment>
    <comment ref="AG5" authorId="0" shapeId="0" xr:uid="{00000000-0006-0000-0000-000004000000}">
      <text>
        <r>
          <rPr>
            <b/>
            <sz val="9"/>
            <color indexed="81"/>
            <rFont val="Tahoma"/>
            <family val="2"/>
          </rPr>
          <t>Stephanie Carter:</t>
        </r>
        <r>
          <rPr>
            <sz val="9"/>
            <color indexed="81"/>
            <rFont val="Tahoma"/>
            <family val="2"/>
          </rPr>
          <t xml:space="preserve">
(total amount due)</t>
        </r>
      </text>
    </comment>
  </commentList>
</comments>
</file>

<file path=xl/sharedStrings.xml><?xml version="1.0" encoding="utf-8"?>
<sst xmlns="http://schemas.openxmlformats.org/spreadsheetml/2006/main" count="1932" uniqueCount="1477">
  <si>
    <t>BEAN BLOSSOM</t>
  </si>
  <si>
    <t>STINESVILLE</t>
  </si>
  <si>
    <t>BENTON</t>
  </si>
  <si>
    <t>BLOOMINGTON TWP</t>
  </si>
  <si>
    <t>BLOOMINGTON CITY</t>
  </si>
  <si>
    <t>CLEAR CREEK TWP</t>
  </si>
  <si>
    <t>PERRY TWP</t>
  </si>
  <si>
    <t>PERRY CITY</t>
  </si>
  <si>
    <t>POLK TWP</t>
  </si>
  <si>
    <t>RICHLAND TWP</t>
  </si>
  <si>
    <t>SALT CREEK TWP</t>
  </si>
  <si>
    <t>VAN BUREN TWP</t>
  </si>
  <si>
    <t>WASHINGTON TWP</t>
  </si>
  <si>
    <t>PROPERTY ADDRESS</t>
  </si>
  <si>
    <t>Line #</t>
  </si>
  <si>
    <t>Certificate #</t>
  </si>
  <si>
    <t>Tax Sale Buyer</t>
  </si>
  <si>
    <t>Buyer Phone #</t>
  </si>
  <si>
    <t>Buyer's Address</t>
  </si>
  <si>
    <t>Overbid</t>
  </si>
  <si>
    <t>Add'l Cost</t>
  </si>
  <si>
    <t>Taxes Paid</t>
  </si>
  <si>
    <t>Date Paid</t>
  </si>
  <si>
    <t>Warrant #</t>
  </si>
  <si>
    <t>Date</t>
  </si>
  <si>
    <t>Quietus #</t>
  </si>
  <si>
    <t>Amount of</t>
  </si>
  <si>
    <t>taxes and</t>
  </si>
  <si>
    <t>penalty</t>
  </si>
  <si>
    <t>taxes for</t>
  </si>
  <si>
    <t>current year</t>
  </si>
  <si>
    <t>(Minimum Bid)</t>
  </si>
  <si>
    <t>Paid Redemption To:</t>
  </si>
  <si>
    <t>INDIAN CREEK TWP</t>
  </si>
  <si>
    <t>Name</t>
  </si>
  <si>
    <t>LEGAL DESCRIPTION</t>
  </si>
  <si>
    <t>Monroe County Tax Sale</t>
  </si>
  <si>
    <t># of Certificates:</t>
  </si>
  <si>
    <t>Parcel #</t>
  </si>
  <si>
    <t>Property Address:</t>
  </si>
  <si>
    <t>Minimum Bid:</t>
  </si>
  <si>
    <t>Sold For:</t>
  </si>
  <si>
    <t>Overbid:</t>
  </si>
  <si>
    <t>Tax Sale Buyer:</t>
  </si>
  <si>
    <t>Bidder #</t>
  </si>
  <si>
    <t>Total Sales</t>
  </si>
  <si>
    <t>6. Make copy of check</t>
  </si>
  <si>
    <t>7. Hand this sheet and check for Quietus</t>
  </si>
  <si>
    <t>Quietus, Certificates, Funds</t>
  </si>
  <si>
    <t>11. Distribution:</t>
  </si>
  <si>
    <t>Tax Sale Buyer: Copy of this page, Quietus, Certificate</t>
  </si>
  <si>
    <t>Tax Sale File: Copy of Check, Completed W-9, Quietus, Copy of certificate</t>
  </si>
  <si>
    <t>3. Verify total of funds presented with total sales on this sheet</t>
  </si>
  <si>
    <t>8. Have buyer fill out W-9 and give the buyer Consent packet</t>
  </si>
  <si>
    <t>After Auction Transactions:</t>
  </si>
  <si>
    <t>Phone</t>
  </si>
  <si>
    <t>9. Once Quietus is created, take these to Treasurers:</t>
  </si>
  <si>
    <t>10. Treasurers stamp Certificates</t>
  </si>
  <si>
    <t>Treasurers: Quietus &amp; Funds</t>
  </si>
  <si>
    <t>1. Select Bidder # from list</t>
  </si>
  <si>
    <t>KEY:</t>
  </si>
  <si>
    <t>TOTAL:</t>
  </si>
  <si>
    <t>2. Select Certificate No's from drop down/Ensure # of Cert matches receipt#</t>
  </si>
  <si>
    <t>PROPERTIES SOLD:</t>
  </si>
  <si>
    <t>PROPERTIES WITH NO BID:</t>
  </si>
  <si>
    <t>ELLETTSVILLE</t>
  </si>
  <si>
    <t>CompanyName</t>
  </si>
  <si>
    <t>Email</t>
  </si>
  <si>
    <t>TSBNumber</t>
  </si>
  <si>
    <t>Amount of Sale</t>
  </si>
  <si>
    <t>Redeemed By:</t>
  </si>
  <si>
    <t>Amounts Paid</t>
  </si>
  <si>
    <t>REDEMPTION TO TAX SALE BUYER</t>
  </si>
  <si>
    <t>Tax Sale Buyer Assignment: Name &amp; Date</t>
  </si>
  <si>
    <t>ASSIGNMENT</t>
  </si>
  <si>
    <t>of</t>
  </si>
  <si>
    <t>sale</t>
  </si>
  <si>
    <t xml:space="preserve"> Amount</t>
  </si>
  <si>
    <t>due</t>
  </si>
  <si>
    <t>Costs</t>
  </si>
  <si>
    <t>TAX SALE SURPLUS</t>
  </si>
  <si>
    <t>Tax Title Deed Processed</t>
  </si>
  <si>
    <t>Transfer Date</t>
  </si>
  <si>
    <t>Amount Issued</t>
  </si>
  <si>
    <t>Issued To:</t>
  </si>
  <si>
    <t>Cause Number (if applicable)</t>
  </si>
  <si>
    <r>
      <t xml:space="preserve">Sold in Auction &amp; </t>
    </r>
    <r>
      <rPr>
        <b/>
        <sz val="12"/>
        <color theme="1"/>
        <rFont val="Times New Roman"/>
        <family val="1"/>
      </rPr>
      <t>REDEEMED</t>
    </r>
  </si>
  <si>
    <r>
      <t xml:space="preserve">Paid Out &amp; </t>
    </r>
    <r>
      <rPr>
        <b/>
        <sz val="12"/>
        <color theme="1"/>
        <rFont val="Times New Roman"/>
        <family val="1"/>
      </rPr>
      <t>NOT IN SALE</t>
    </r>
  </si>
  <si>
    <r>
      <rPr>
        <b/>
        <sz val="12"/>
        <color theme="1"/>
        <rFont val="Times New Roman"/>
        <family val="1"/>
      </rPr>
      <t>Tax Title Deed</t>
    </r>
    <r>
      <rPr>
        <sz val="12"/>
        <color theme="1"/>
        <rFont val="Times New Roman"/>
        <family val="1"/>
      </rPr>
      <t xml:space="preserve"> Issued &amp; Processed</t>
    </r>
  </si>
  <si>
    <t>Assignment of Certificate</t>
  </si>
  <si>
    <t>STATE PARCEL #</t>
  </si>
  <si>
    <t>OWNER OF RECORD</t>
  </si>
  <si>
    <t>MIN BID</t>
  </si>
  <si>
    <t>REDEMPTION PAID</t>
  </si>
  <si>
    <t>5. Print Here (2x's)----------------------------------&gt;</t>
  </si>
  <si>
    <r>
      <t xml:space="preserve">Offered in sale &amp; </t>
    </r>
    <r>
      <rPr>
        <b/>
        <sz val="12"/>
        <rFont val="Times New Roman"/>
        <family val="1"/>
      </rPr>
      <t>NO BIDS</t>
    </r>
  </si>
  <si>
    <t>137B Amounts</t>
  </si>
  <si>
    <t>OWNER ADDRESS</t>
  </si>
  <si>
    <t>Deliquent</t>
  </si>
  <si>
    <t>Address1</t>
  </si>
  <si>
    <t xml:space="preserve">  City</t>
  </si>
  <si>
    <t>, State</t>
  </si>
  <si>
    <t xml:space="preserve">  ZipCode</t>
  </si>
  <si>
    <t>Parcel</t>
  </si>
  <si>
    <t>Property Address</t>
  </si>
  <si>
    <t>Overbid/Surplus Available as of end of sale date</t>
  </si>
  <si>
    <t>Please Note: When using this form for research purposes this is only showing the surplus amount from the date of sale. Any changes to the available surplus amount will be noted on the Tax Sale Listing tab in columns AL-AP.</t>
  </si>
  <si>
    <t>Address1  City, State  ZipCode</t>
  </si>
  <si>
    <t>Set Aside Or Property Omitted &amp; NOT IN SALE</t>
  </si>
  <si>
    <t>TSB0080385</t>
  </si>
  <si>
    <t>Amount of Surplus for Tax Payment Applied per IC 6-1.1-24-7</t>
  </si>
  <si>
    <t>Tax Paid via 137B by Tax Sale Buyer</t>
  </si>
  <si>
    <t>Date Paid &amp; Filed</t>
  </si>
  <si>
    <t>See Surplus tab for details on Taxes Paid</t>
  </si>
  <si>
    <t>53-03-21-200-003.000-001</t>
  </si>
  <si>
    <t>Gray, David &amp; Toni</t>
  </si>
  <si>
    <t>5560 W State Rd 48_
Bloomington, IN 47404</t>
  </si>
  <si>
    <t>001-03710-01 PT NW NW 21-10-2W 1.03A  PLAT 29</t>
  </si>
  <si>
    <t>2023 Monroe County Tax Sale</t>
  </si>
  <si>
    <t>Date of Sale: 10/03/2023</t>
  </si>
  <si>
    <t>7949 W Walker Ln_
Ellettsville, IN 47429</t>
  </si>
  <si>
    <t>53-03-36-100-007.000-001</t>
  </si>
  <si>
    <t>Smith, Daniel D</t>
  </si>
  <si>
    <t>001-04330-00 PT NE 36-10-2W .50A  PLAT 20</t>
  </si>
  <si>
    <t>3760 W Delap Road_
Ellettsville, IN 47429</t>
  </si>
  <si>
    <t>3760 W Delap Rd_
Ellettsville, IN 47429</t>
  </si>
  <si>
    <t>53-03-17-403-023.000-002</t>
  </si>
  <si>
    <t>8215 N Hotel Street_
Stinesville, IN 47464</t>
  </si>
  <si>
    <t>002-00290-00 STINESVILLE LOT 4</t>
  </si>
  <si>
    <t>N Hotel St_
Stinesville, IN 47464</t>
  </si>
  <si>
    <t>53-03-17-403-036.000-002</t>
  </si>
  <si>
    <t>8215 N Hotel St_
Stinesville, IN 47464</t>
  </si>
  <si>
    <t>002-00300-00 STINESVILLE LOT 5</t>
  </si>
  <si>
    <t>53-03-17-402-002.000-002</t>
  </si>
  <si>
    <t>Raley, Brandon Clay</t>
  </si>
  <si>
    <t>403 W Dittemore Rd_
Bloomington, IN 47404</t>
  </si>
  <si>
    <t>002-00550-00 HOADLEYS LOT 12</t>
  </si>
  <si>
    <t>W Walnut St_
Stinesville, IN 47464</t>
  </si>
  <si>
    <t>53-03-17-402-001.000-002</t>
  </si>
  <si>
    <t>002-00560-00 HOADLEYS LOT 19</t>
  </si>
  <si>
    <t>53-03-16-300-018.000-002</t>
  </si>
  <si>
    <t>PO Box 186_
Stinesville, IN 47464</t>
  </si>
  <si>
    <t>002-00790-00 WILLIAMS PARK</t>
  </si>
  <si>
    <t>W Main St_
Stinesville, IN 47464</t>
  </si>
  <si>
    <t>McGlocklin, Harry &amp; Barbara
(Contract Buyer: McGlocklin, Robert G Jr &amp; Carley J)</t>
  </si>
  <si>
    <t>53-03-16-300-012.000-002</t>
  </si>
  <si>
    <t>002-00805-00 PT NW SW 16-10-2W 1.00A  PLAT SW27</t>
  </si>
  <si>
    <t>53-03-16-302-007.000-002</t>
  </si>
  <si>
    <t>002-00810-00 AVONDALE LOTS 11, 12, &amp; 13</t>
  </si>
  <si>
    <t>53-01-34-300-039.000-003</t>
  </si>
  <si>
    <t>Chambers, Brooke</t>
  </si>
  <si>
    <t>003-04470-02 PT W1/2 34-10-1E 6.00A  PLAT 148</t>
  </si>
  <si>
    <t>8064 E Southshore Dr_
Unionville, IN 47468</t>
  </si>
  <si>
    <t>53-06-15-100-014.000-003</t>
  </si>
  <si>
    <t>Sullivan, Pier Maria Madore</t>
  </si>
  <si>
    <t>4640 N Mccoy Rd_
Bloomington, IN 47408</t>
  </si>
  <si>
    <t>53-06-31-300-041.000-003</t>
  </si>
  <si>
    <t>Lilco Inc</t>
  </si>
  <si>
    <t>304 Valley Dale Dr_
New Albany, IN 47150</t>
  </si>
  <si>
    <t>E State Road 46_
Bloomington, IN 47401</t>
  </si>
  <si>
    <t>53-05-15-300-005.000-004</t>
  </si>
  <si>
    <t>Dunn Family Trust</t>
  </si>
  <si>
    <t>012-07055-08 Gramercy Park Lot 8</t>
  </si>
  <si>
    <t>1404 Monte Grande Pl_
Pacific Palisades, CA 90272</t>
  </si>
  <si>
    <t>4052 N Claybrooke Ct_
Bloomington, IN 47408</t>
  </si>
  <si>
    <t>53-01-20-805-005.000-004</t>
  </si>
  <si>
    <t>Sunkel, Elizabeth R; Archer, Ronald S</t>
  </si>
  <si>
    <t>012-08050-05 PT NW SW 14-9-1W 1.2 A</t>
  </si>
  <si>
    <t>2128 Idlewood Dr_
Grapevine, TX 76051</t>
  </si>
  <si>
    <t>N Forbes Dr_
Bloomington, IN 47408</t>
  </si>
  <si>
    <t>53-05-16-401-002.000-004</t>
  </si>
  <si>
    <t>Slaven, Susan; McLean, David J</t>
  </si>
  <si>
    <t>012-12980-00 NORTHCLIFF S1/2 LOT 26 &amp; 27</t>
  </si>
  <si>
    <t>4408 N Thistle Drive_
Bloomington, IN 47408</t>
  </si>
  <si>
    <t>E Audubon Dr_
Bloomington, IN 47408</t>
  </si>
  <si>
    <t>53-05-20-200-032.000-004</t>
  </si>
  <si>
    <t>Spicoli Holdings, LLC</t>
  </si>
  <si>
    <t>012-13820-00 PT W1/2 W1/2 20-9-1W 20.88A   PLAT 13</t>
  </si>
  <si>
    <t>003-19070-00 PT SW SW 31-9-1E .75 A  PLAT 130</t>
  </si>
  <si>
    <t>003-16940-01 PT SW NE 15-9-1E 5.38A  Plat 43 (2.22 A Classified Forest)</t>
  </si>
  <si>
    <t>524 High Dr_
Carmel, IN 46033</t>
  </si>
  <si>
    <t>N State Road 37_
Bloomington, IN 47404</t>
  </si>
  <si>
    <t>53-05-31-301-148.000-004</t>
  </si>
  <si>
    <t>Slater, William H Jr &amp; Sunny K</t>
  </si>
  <si>
    <t>012-23220-00 MAPLE GROVE BABY FARMS PT LOT 30  (30 C)</t>
  </si>
  <si>
    <t>2404 W Evergreen Dr_
Bloomington, IN 47404</t>
  </si>
  <si>
    <t>53-05-20-200-034.000-004</t>
  </si>
  <si>
    <t>012-23720-02 PT NW NW 20-9-1W 19.53A  PLAT 78</t>
  </si>
  <si>
    <t>53-05-32-305-004.004-005</t>
  </si>
  <si>
    <t>Donovan, James P</t>
  </si>
  <si>
    <t>013-01850-04 Naomi Beams Lot 4</t>
  </si>
  <si>
    <t>415 N Spring St_
Bloomington, IN 47404</t>
  </si>
  <si>
    <t>53-05-28-300-157.000-005</t>
  </si>
  <si>
    <t>Stevens, John J</t>
  </si>
  <si>
    <t>013-03390-01 MILLER COURTS LOT 76</t>
  </si>
  <si>
    <t>505 S Meadow Brook Dr_
Bloomington, IN 47401</t>
  </si>
  <si>
    <t>304 E 19th St_
Bloomington, IN 47408</t>
  </si>
  <si>
    <t>53-05-32-412-015.000-005</t>
  </si>
  <si>
    <t>Sorden, Jessica Danielle</t>
  </si>
  <si>
    <t>013-04400-00 BATMANS LOT 27</t>
  </si>
  <si>
    <t>824 W 3rd St_
Bloomington, IN 47404</t>
  </si>
  <si>
    <t>53-05-32-412-029.000-005</t>
  </si>
  <si>
    <t>Dahlberg, Ronald Jr. &amp; Susan</t>
  </si>
  <si>
    <t>013-13870-00 BATMAN LOT 22</t>
  </si>
  <si>
    <t>914 W 3rd St_
Bloomington, IN 47404</t>
  </si>
  <si>
    <t>53-05-33-200-023.001-005</t>
  </si>
  <si>
    <t>Waterstone Bloomington Land LLC</t>
  </si>
  <si>
    <t>013-19330-01 Morton North Lot 1</t>
  </si>
  <si>
    <t>5784 Lake Forrest Dr Ste 100_
Atlanta, GA 30328</t>
  </si>
  <si>
    <t>N Ashlynn Park Dr_
Bloomington, IN 47404</t>
  </si>
  <si>
    <t>53-05-33-200-023.002-005</t>
  </si>
  <si>
    <t>013-19330-02 Morton North Lot 2</t>
  </si>
  <si>
    <t>53-05-32-403-030.000-005</t>
  </si>
  <si>
    <t>Larson, Sandra D</t>
  </si>
  <si>
    <t>013-20560-00 FAIRVIEW LOT 35</t>
  </si>
  <si>
    <t>802 W 8th St_
Bloomington, IN 47404</t>
  </si>
  <si>
    <t>53-05-27-201-003.000-005</t>
  </si>
  <si>
    <t>Reading, Rogers E</t>
  </si>
  <si>
    <t>013-20585-00 BROWNCLIFF LOT 30</t>
  </si>
  <si>
    <t>2403 N Browncliff Ln_
Bloomington, IN 47408</t>
  </si>
  <si>
    <t>53-05-32-307-083.000-005</t>
  </si>
  <si>
    <t>Burks, Christopher</t>
  </si>
  <si>
    <t>013-24990-00 WATERMAN LOT 44</t>
  </si>
  <si>
    <t>890 Flintridge Ave_
La Canada Flintridge, CA 91011</t>
  </si>
  <si>
    <t>1406 W 6th St_
Bloomington, IN 47404</t>
  </si>
  <si>
    <t>53-01-22-670-000.020-005</t>
  </si>
  <si>
    <t>Hillenburg, Anna Louise</t>
  </si>
  <si>
    <t>013-26700-20 Gray Lot 20</t>
  </si>
  <si>
    <t>1709 W Gray St_
Bloomington, IN 47404</t>
  </si>
  <si>
    <t>629 N North St_
Bloomington, IN 47404</t>
  </si>
  <si>
    <t>Barker, James A &amp; Mary J</t>
  </si>
  <si>
    <t>53-05-34-415-009.000-005</t>
  </si>
  <si>
    <t>013-37280-00 HIGHLAND HOMES BLK U LOTS 37, 38 &amp; N1/2 LOT 36</t>
  </si>
  <si>
    <t>115 N Lexington Dr_
Bloomington, IN 47408</t>
  </si>
  <si>
    <t>135 N Clark St_
Bloomington, IN 47408</t>
  </si>
  <si>
    <t>53-05-28-203-040.000-005</t>
  </si>
  <si>
    <t>Stradling, Jessie B &amp; Stradling, Philip K</t>
  </si>
  <si>
    <t>013-43480-00 MATLOCK HEIGHTS LOT 1</t>
  </si>
  <si>
    <t>411 E Glendora Dr_
Bloomington, IN 47408</t>
  </si>
  <si>
    <t>53-11-03-100-075.000-006</t>
  </si>
  <si>
    <t>Ion Enterprises Inc</t>
  </si>
  <si>
    <t>004-00540-00 PT W1/2 NE 3-7-1W 2.00A</t>
  </si>
  <si>
    <t>PO Box 2400_
Bloomington, IN 47402</t>
  </si>
  <si>
    <t>1879 E Smithville Rd_
Bloomington, IN 47401</t>
  </si>
  <si>
    <t>53-00-40-124-000.000-006</t>
  </si>
  <si>
    <t>Chin, Christopher</t>
  </si>
  <si>
    <t>004-01240-00 EASTBAY 2ND BLDG 5 UNIT 34</t>
  </si>
  <si>
    <t>5816 Blackley Ln_
Indianapolis, IN 46254</t>
  </si>
  <si>
    <t>9133 S Pointe Ridge Ln_
Bloomington, IN 47401</t>
  </si>
  <si>
    <t>53-00-40-236-000.000-006</t>
  </si>
  <si>
    <t>Conley, John F</t>
  </si>
  <si>
    <t>004-02360-00 EASTBAY 2ND BLDG 4 UNIT 25</t>
  </si>
  <si>
    <t>9115 S Pointe Ridge Lane_
Bloomington, IN 47401</t>
  </si>
  <si>
    <t>9115 S Pointe Ridge Ln_
Bloomington, IN 47401</t>
  </si>
  <si>
    <t>53-00-40-299-208.000-006</t>
  </si>
  <si>
    <t>MGP Acquisitions, LLC</t>
  </si>
  <si>
    <t>004-02992-08 BAY POINTE SEC 1 BLDG 1 UNIT C-2</t>
  </si>
  <si>
    <t>695 Windermere Ln_
Lake Zurich, IL 60047</t>
  </si>
  <si>
    <t>9708 S Bay Pointe Ln_
Bloomington, IN 47401</t>
  </si>
  <si>
    <t>53-00-40-299-224.000-006</t>
  </si>
  <si>
    <t>Romans, Kandis Joy</t>
  </si>
  <si>
    <t>004-02992-24 BAY POINTE SECTION 2 BLDG 2 UNIT C-18</t>
  </si>
  <si>
    <t>1972 E Bay Pointe Dr #18_
Bloomington, IN 47401</t>
  </si>
  <si>
    <t>1972 S Bay Pointe Dr_
Bloomington, IN 47401</t>
  </si>
  <si>
    <t>53-11-23-101-016.000-006</t>
  </si>
  <si>
    <t>Houppert, Kevin</t>
  </si>
  <si>
    <t>004-04090-00 HARBOR HILL LOT 19</t>
  </si>
  <si>
    <t>417 E Red Day Drive_
Martinsville, IN 46151</t>
  </si>
  <si>
    <t>3515 E Harbor Dr_
Bloomington, IN 47401</t>
  </si>
  <si>
    <t>53-11-17-200-012.000-006</t>
  </si>
  <si>
    <t>Howe, Gerald D</t>
  </si>
  <si>
    <t>004-06320-00 PT SE NW 17-7-1W 1.00A  PLAT 96 &amp; 45  PARK ESTATE ON REAL ESTATE</t>
  </si>
  <si>
    <t>780 W Cedar Bluff Rd_
Bloomington, IN 47403</t>
  </si>
  <si>
    <t>780 W Cedar Bluff Rd_
Bloomington, IN 47401</t>
  </si>
  <si>
    <t>53-11-02-100-026.000-006</t>
  </si>
  <si>
    <t>Hawkins, Ernest &amp; Viola</t>
  </si>
  <si>
    <t>004-09970-03 PT NE NE 2-7-1W 4.95A</t>
  </si>
  <si>
    <t>100 Lexington Rd_
Evansville, IN 47710</t>
  </si>
  <si>
    <t>E Ramp Creek Rd_
Bloomington, IN 47401</t>
  </si>
  <si>
    <t>53-11-12-100-006.000-006</t>
  </si>
  <si>
    <t>Ragan, Heidi</t>
  </si>
  <si>
    <t>004-10740-00 PT N1/2 12-7-1W 2.48A</t>
  </si>
  <si>
    <t>7055 E St Rd 45_
Unionville, IN 47468</t>
  </si>
  <si>
    <t>S Shady Side Dr_
Bloomington, IN 47401</t>
  </si>
  <si>
    <t>53-11-01-301-002.000-006</t>
  </si>
  <si>
    <t>Arnett, David E</t>
  </si>
  <si>
    <t>004-19190-01 PT SE NW 1-7-1W 5.00A (PT LOT 3) PLAT 133</t>
  </si>
  <si>
    <t>7252 Whippoorwhill Ln_
Bloomington, IN 47401</t>
  </si>
  <si>
    <t>7252 S Whippoorwill Rd_
Bloomington, IN 47401</t>
  </si>
  <si>
    <t>53-00-42-298-012.000-006</t>
  </si>
  <si>
    <t>Baynes, Robert M &amp; Baynes, Mary H</t>
  </si>
  <si>
    <t>004-22980-12 POINTE RETREATS PH 2 SEC 2 BLDG H UNIT 78</t>
  </si>
  <si>
    <t>9423 S Pointe Retreat Dr_
Bloomington, IN 47401</t>
  </si>
  <si>
    <t>53-10-08-200-004.000-007</t>
  </si>
  <si>
    <t>New, Jeffery S</t>
  </si>
  <si>
    <t>005-02110-02 NASH LOT 2 (2.82A)</t>
  </si>
  <si>
    <t>8785 W Graves Rd_
Bloomington, IN 47403</t>
  </si>
  <si>
    <t>53-10-29-100-004.000-007</t>
  </si>
  <si>
    <t>Shirley, Deborah K Trust</t>
  </si>
  <si>
    <t>005-04010-00 PT NW NE 29-7-2W .30A</t>
  </si>
  <si>
    <t>9035 S Snow Rd_
Bloomington, IN 47403</t>
  </si>
  <si>
    <t>S Snow Rd_
Bloomington, IN 47403</t>
  </si>
  <si>
    <t>53-10-26-100-001.000-007</t>
  </si>
  <si>
    <t>Martin, Donald Lee &amp; Dustie Kutina</t>
  </si>
  <si>
    <t>8999 S Rockport Rd_
Springville, IN 47462</t>
  </si>
  <si>
    <t>005-06130-00 PT SE NE 26-7-2W .72A</t>
  </si>
  <si>
    <t>53-08-29-200-002.000-008</t>
  </si>
  <si>
    <t>Whole Sun Developments LLC</t>
  </si>
  <si>
    <t>014-00620-08 PT E1/2 NW 29-8-1W 5.13A  PLAT 123</t>
  </si>
  <si>
    <t>PO Box 1896_
Bloomington, IN 47402</t>
  </si>
  <si>
    <t>1295 W Old Capitol Pike_
Bloomington, IN 47403</t>
  </si>
  <si>
    <t>53-08-21-400-032.000-008</t>
  </si>
  <si>
    <t>Barrett, Douglas C &amp; Dorothy N</t>
  </si>
  <si>
    <t>014-00680-49 CARDINAL GLEN PH 2 LOT 49</t>
  </si>
  <si>
    <t>4561 S Sandpiper Dr_
Bloomington, IN 47401</t>
  </si>
  <si>
    <t>53-08-14-200-053.000-008</t>
  </si>
  <si>
    <t>Hendrickson, David &amp; Susan</t>
  </si>
  <si>
    <t>014-04476-15 TERRA COVE ESTATES LOT 15</t>
  </si>
  <si>
    <t>3468 E Maritime Ct_
Bloomington, IN 47401</t>
  </si>
  <si>
    <t>53-08-06-104-112.000-008</t>
  </si>
  <si>
    <t>014-19451-03 Seminary Part Lot 193  2.54A  Plat 193N</t>
  </si>
  <si>
    <t>505 S Meadowbrook Dr_
Bloomington, IN 47401</t>
  </si>
  <si>
    <t>S Beechtree Ln_
Bloomington, IN 47401</t>
  </si>
  <si>
    <t>53-08-26-300-047.000-008</t>
  </si>
  <si>
    <t>Bush, Giovanni</t>
  </si>
  <si>
    <t>014-21240-00 PT SW 26-8-1W 7.00A  PLAT 51</t>
  </si>
  <si>
    <t>PO Box 224_
Bloomington, IN 47402</t>
  </si>
  <si>
    <t>5631 S Handy Rd_
Bloomington, IN 47401</t>
  </si>
  <si>
    <t>53-08-26-300-030.000-008</t>
  </si>
  <si>
    <t>014-21250-00 PT E1/2 SW 26-8-1W 3.50A  PLAT 58</t>
  </si>
  <si>
    <t>5601 - 5621a S Handy Rd_
Bloomington, IN 47401</t>
  </si>
  <si>
    <t>53-08-28-400-001.000-008</t>
  </si>
  <si>
    <t>Venture Properties LLC</t>
  </si>
  <si>
    <t>014-22150-02 PT NE SE 28-8-1W 1.00A               PLAT 115</t>
  </si>
  <si>
    <t>PO Box 91_
Clear Creek, IN 47426</t>
  </si>
  <si>
    <t>5530 S Fairfax Rd_
Bloomington, IN 47401</t>
  </si>
  <si>
    <t>53-01-42-248-242.000-008</t>
  </si>
  <si>
    <t>Luse, Karen L &amp; Adam A</t>
  </si>
  <si>
    <t>014-22482-42 GENTRY EAST PH 2 SEC 1 LOT 42</t>
  </si>
  <si>
    <t>4557 E Donington Dr_
Bloomington, IN 47401</t>
  </si>
  <si>
    <t>53-01-42-309-011.000-008</t>
  </si>
  <si>
    <t>Cascio, Matthew V</t>
  </si>
  <si>
    <t>014-23090-11 ROLLING HILLS PAIRED HOMES LOT 11</t>
  </si>
  <si>
    <t>8318 S Ashley Ave_
Bloomington, IN 47401</t>
  </si>
  <si>
    <t>2130 S Smith Rd_
Bloomington, IN 47401</t>
  </si>
  <si>
    <t>53-01-42-403-027.000-008</t>
  </si>
  <si>
    <t>Bumm, Bill &amp; Keri</t>
  </si>
  <si>
    <t>014-24030-27 BLDG ON LEASED LAND - LOT 27  SHADY ACRES</t>
  </si>
  <si>
    <t>708 S Cory Ln #27_
Bloomington, IN 47403</t>
  </si>
  <si>
    <t>53-08-26-200-006.000-008</t>
  </si>
  <si>
    <t>Birch &amp; Brass Design LLC</t>
  </si>
  <si>
    <t>014-24130-00 Ida Mae Minor Lot 1</t>
  </si>
  <si>
    <t>7389 W Higgins Ct_
Ellettsville, IN 47429</t>
  </si>
  <si>
    <t>3561 E Stipp Rd_
Bloomington, IN 47401</t>
  </si>
  <si>
    <t>53-08-20-100-009.000-008</t>
  </si>
  <si>
    <t>Hortenberry, Anna M</t>
  </si>
  <si>
    <t>014-26380-00 PT E1/2 20-8-1W .25A</t>
  </si>
  <si>
    <t>7503 Walnut Ave_
Hammond, IN 46324</t>
  </si>
  <si>
    <t>4808 S Rogers St_
Bloomington, IN 47403</t>
  </si>
  <si>
    <t>53-08-26-400-018.000-008</t>
  </si>
  <si>
    <t>Branam, James Lloyd Irrevocable Living Trust</t>
  </si>
  <si>
    <t>014-32500-00 PT SW SE 26-8-1W 1.35A  HMSTD ON 014-32500-01</t>
  </si>
  <si>
    <t>4049 Tunnelton Rd_
Bedford, IN 47421</t>
  </si>
  <si>
    <t>5855 S Handy Rd_
Bloomington, IN 47401</t>
  </si>
  <si>
    <t>53-08-26-400-020.000-008</t>
  </si>
  <si>
    <t>014-32500-01 PT SW SE 26-8-1W 3.65A</t>
  </si>
  <si>
    <t>5857 S Handy Rd_
Bloomington, IN 47401</t>
  </si>
  <si>
    <t>53-08-28-100-019.000-008</t>
  </si>
  <si>
    <t>014-34010-00 PT SE NE 28-8-1W 1.23A  PLAT 15 MOBILE HOME ON REAL EST</t>
  </si>
  <si>
    <t>717 E Crestline Dr_
Bloomington, IN 47401</t>
  </si>
  <si>
    <t>5415 S Fairfax Rd_
Bloomington, IN 47401</t>
  </si>
  <si>
    <t>53-08-22-100-003.000-008</t>
  </si>
  <si>
    <t>Parks, William W &amp; Michelle Corley</t>
  </si>
  <si>
    <t>014-35000-00 PT SE NE 22-8-1W 15.00A PLAT 69</t>
  </si>
  <si>
    <t>PO Box 1289_
Bloomington, IN 47402</t>
  </si>
  <si>
    <t>S Harrell Rd_
Bloomington, IN 47401</t>
  </si>
  <si>
    <t>53-01-50-395-000.000-009</t>
  </si>
  <si>
    <t>Bristow, Michael E</t>
  </si>
  <si>
    <t>015-03950-00 SHERWOOD OAKS SEC 6 LOT 337</t>
  </si>
  <si>
    <t>53-08-02-300-020.000-009</t>
  </si>
  <si>
    <t>Rhm Holdings Llc</t>
  </si>
  <si>
    <t>015-16080-02 Pt Sw Sw 2-8-1w .53a  Plat 64</t>
  </si>
  <si>
    <t>C/O WS Property Group_
1557 S College Mall Rd_
Bloomington, IN 47401</t>
  </si>
  <si>
    <t>1128 S College Mall Rd_
Bloomington, IN 47401</t>
  </si>
  <si>
    <t>1333 E Browning Ct_
Bloomington, IN 47401</t>
  </si>
  <si>
    <t>53-08-04-200-016.000-009</t>
  </si>
  <si>
    <t>Hoosier Property Solutions LLC</t>
  </si>
  <si>
    <t>015-17170-00 Seminary Pt Lot 21</t>
  </si>
  <si>
    <t>315 Mayberry Court_
Bloomington, IN 47401</t>
  </si>
  <si>
    <t>400 S Walnut St_
Bloomington, IN 47404</t>
  </si>
  <si>
    <t>53-08-06-401-007.000-009</t>
  </si>
  <si>
    <t>Venture, Properties Llc</t>
  </si>
  <si>
    <t>015-18485-00 Embich Lot 8</t>
  </si>
  <si>
    <t>910 S Ransom Ln_
Bloomington, IN 47403</t>
  </si>
  <si>
    <t>53-01-51-861-070.000-009</t>
  </si>
  <si>
    <t>Potts, Cassandra A</t>
  </si>
  <si>
    <t>015-18610-70 MEADOW RIDGE VILLAGE SEC 3 PH 1      LOT 11</t>
  </si>
  <si>
    <t>3802 S Pepper Chase_
Bloomington, IN 47401</t>
  </si>
  <si>
    <t>53-08-04-200-184.000-009</t>
  </si>
  <si>
    <t>015-22510-00 Seminary Pt Lot 63</t>
  </si>
  <si>
    <t>PO Box 3105_
Bloomington, IN 47402</t>
  </si>
  <si>
    <t>754 S Walnut St_
Bloomington, IN 47401</t>
  </si>
  <si>
    <t>53-08-08-405-123.000-009</t>
  </si>
  <si>
    <t>Hall, Shanna D</t>
  </si>
  <si>
    <t>015-25475-00 Broadview 2nd Pt Lot 134 .40A (134A)</t>
  </si>
  <si>
    <t>2701 S Madison St_
Bloomington, IN 47403</t>
  </si>
  <si>
    <t>53-08-08-403-090.000-009</t>
  </si>
  <si>
    <t>015-26875-00 BROADVIEW PARK LOT 89</t>
  </si>
  <si>
    <t>2513 S Ford Ave_
Bloomington, IN 47403</t>
  </si>
  <si>
    <t>53-01-52-934-577.000-009</t>
  </si>
  <si>
    <t>Zen Holdings, LLC</t>
  </si>
  <si>
    <t>015-29345-77 WOODS EDGE LOT 38</t>
  </si>
  <si>
    <t>3909 E Jamie Ln_
Bloomington, IN 47401</t>
  </si>
  <si>
    <t>3909 S Jamie Ln_
Bloomington, IN 47401</t>
  </si>
  <si>
    <t>53-08-08-403-143.000-009</t>
  </si>
  <si>
    <t>Thomas, Tamara Elaine; Clendening, Jordan Tessa</t>
  </si>
  <si>
    <t>015-29365-00 Broadview Park Pt Lot 171</t>
  </si>
  <si>
    <t>913 W Graham Dr_
Bloomington, IN 47403</t>
  </si>
  <si>
    <t>53-01-53-011-000.000-009</t>
  </si>
  <si>
    <t>015-30110-00 Barclay Gardens North 1/2 Lot 42 &amp; Part N1/2 Lot 43</t>
  </si>
  <si>
    <t>1209 S Grant St_
Bloomington, IN 47401</t>
  </si>
  <si>
    <t>1771 S Henderson St_
Bloomington, IN 47401</t>
  </si>
  <si>
    <t>53-08-08-403-071.000-009</t>
  </si>
  <si>
    <t>Munoz, Angel Magno &amp; Mendez, Ana Maria Velazquez</t>
  </si>
  <si>
    <t>015-34295-00 Broadview Park Pt Lot 20</t>
  </si>
  <si>
    <t>2526 S Rogers St_
Bloomington, IN 47403</t>
  </si>
  <si>
    <t>53-08-05-400-006.000-009</t>
  </si>
  <si>
    <t>Wineinger, Larry J</t>
  </si>
  <si>
    <t>015-35120-00 Seminary Pt Lot 54</t>
  </si>
  <si>
    <t>709 W Allen St_
Bloomington, IN 47403</t>
  </si>
  <si>
    <t>53-08-06-401-028.000-009</t>
  </si>
  <si>
    <t>015-36495-00 Embich Lot 9</t>
  </si>
  <si>
    <t>920 S Ransom Ln_
Bloomington, IN 47403</t>
  </si>
  <si>
    <t>53-08-04-200-028.000-009</t>
  </si>
  <si>
    <t>015-39050-00 Seminary Pt Lot 63</t>
  </si>
  <si>
    <t>752 S Walnut St_
Bloomington, IN 47401</t>
  </si>
  <si>
    <t>53-08-04-200-019.000-009</t>
  </si>
  <si>
    <t>015-39060-00 SEM PT LOT 63</t>
  </si>
  <si>
    <t>S Walnut St_
Bloomington, IN 47401</t>
  </si>
  <si>
    <t>53-01-55-081-500.000-009</t>
  </si>
  <si>
    <t>Carspecken, Gabriel A</t>
  </si>
  <si>
    <t>015-50815-00 Timber Ridge Sec 2 Unit 8d</t>
  </si>
  <si>
    <t>560 E Graham Pl_
Bloomington, IN 47401</t>
  </si>
  <si>
    <t>560 E Graham Place_
Bloomington, IN 47401</t>
  </si>
  <si>
    <t>53-08-04-200-176.000-009</t>
  </si>
  <si>
    <t>015-52340-00 Seminary L21</t>
  </si>
  <si>
    <t>406 S Walnut St_
Bloomington, IN 47401</t>
  </si>
  <si>
    <t>53-08-04-403-158.000-009</t>
  </si>
  <si>
    <t>Enright-Randolph, Clay Thorton</t>
  </si>
  <si>
    <t>015-64610-00 EDGEMONT PARK LOT 71</t>
  </si>
  <si>
    <t>1208 S Woodlawn Ave_
Bloomington, IN 47401</t>
  </si>
  <si>
    <t>53-08-04-403-116.000-009</t>
  </si>
  <si>
    <t>FindCan Realty LLC</t>
  </si>
  <si>
    <t>015-65170-00 EDGEMONT PARK LOT 151  (37'X 192')</t>
  </si>
  <si>
    <t>PO Box 4104_
Lafayette, IN 47903</t>
  </si>
  <si>
    <t>E Driscoll Dr_
Bloomington, IN 47401</t>
  </si>
  <si>
    <t>53-12-31-200-014.000-010</t>
  </si>
  <si>
    <t>Hanson, Tina B</t>
  </si>
  <si>
    <t>006-00450-00 PT SE NW 31-7-1E 18.55A  PLAT 12</t>
  </si>
  <si>
    <t>14467 Business 331_
Freeport, FL 32439</t>
  </si>
  <si>
    <t>S Chapel Hill Rd_
Heltonville, IN 47436</t>
  </si>
  <si>
    <t>53-12-21-400-019.000-010</t>
  </si>
  <si>
    <t>Lewis, Gregory S</t>
  </si>
  <si>
    <t>006-01640-00 PT SE SE 21-7-1E 1.00A  PLAT 39</t>
  </si>
  <si>
    <t>9059 S Chapel Hill Rd_
Heltonville, IN 47436</t>
  </si>
  <si>
    <t>53-12-32-200-004.000-010</t>
  </si>
  <si>
    <t>Hastings, Kevin E &amp; Richard V Hastings</t>
  </si>
  <si>
    <t>006-01830-00 PT NE NW 32-7-1E 6.55A Plats 3, 30, &amp; 31</t>
  </si>
  <si>
    <t>1555 E Linda Lane_
Bloomington, IN 47401</t>
  </si>
  <si>
    <t>9465 S Chapel Hill Rd_
Heltonville, IN 47436</t>
  </si>
  <si>
    <t>53-04-31-300-023.000-011</t>
  </si>
  <si>
    <t>Hamm, Darrin T &amp; Lisa Z</t>
  </si>
  <si>
    <t>007-18610-00 PT W1/2 SW 31-9-2W 1.16A  PLAT 23</t>
  </si>
  <si>
    <t>12679 E McVille Rd_
Solsberry, IN 47459</t>
  </si>
  <si>
    <t>9795 W State Road 48_
Bloomington, IN 47404</t>
  </si>
  <si>
    <t>53-04-14-409-029.000-011</t>
  </si>
  <si>
    <t>Keenan, Michael R</t>
  </si>
  <si>
    <t>007-18740-00 WESTBROOK DOWNS SEC 2 PT 3 LOT 27</t>
  </si>
  <si>
    <t>4271 N Crider Dr_
Bloomington, IN 47404</t>
  </si>
  <si>
    <t>53-04-24-400-008.000-011</t>
  </si>
  <si>
    <t>Cale, Brian Michael</t>
  </si>
  <si>
    <t>007-26450-00 West Haven Amendment One Lot 3</t>
  </si>
  <si>
    <t>2448 N Smith Pk_
Bloomington, IN 47404</t>
  </si>
  <si>
    <t>2448 N Smith Pike_
Bloomington, IN 47404</t>
  </si>
  <si>
    <t>53-04-24-205-008.000-011</t>
  </si>
  <si>
    <t>Taylor, Katrina Kay</t>
  </si>
  <si>
    <t>007-26550-39 HOOSIER ALOHA SOUTH 1ST SEC 2 LOT 39</t>
  </si>
  <si>
    <t>2998 N Andy Way_
Bloomington, IN 47404</t>
  </si>
  <si>
    <t>53-04-10-207-092.000-013</t>
  </si>
  <si>
    <t>Castrogiovanni, Henry J</t>
  </si>
  <si>
    <t>009-01510-00 SHARPS 2ND LOT 103</t>
  </si>
  <si>
    <t>2435 S Woolery Mill Dr_
Bloomington, IN 47403</t>
  </si>
  <si>
    <t>715 W Association St_
Ellettsville, IN 47429</t>
  </si>
  <si>
    <t>53-04-10-300-003.000-013</t>
  </si>
  <si>
    <t>Hill, Michael S &amp; Franklin, Michelle</t>
  </si>
  <si>
    <t>009-10760-00 PT NE SW 10-9-2W .37A  PLAT 116</t>
  </si>
  <si>
    <t>321 S 1st St_
Ellettsville, IN 47429</t>
  </si>
  <si>
    <t>321 S First St_
Ellettsville, IN 47429</t>
  </si>
  <si>
    <t>53-04-11-200-080.000-013</t>
  </si>
  <si>
    <t>Kane, Michael E &amp; Melanie D</t>
  </si>
  <si>
    <t>009-13277-05 OVERBROOK ESTATES 1ST LOT 5</t>
  </si>
  <si>
    <t>979 E Nicholas Ln_
Ellettsville, IN 47429</t>
  </si>
  <si>
    <t>53-07-09-300-005.000-014</t>
  </si>
  <si>
    <t>Gill, Michelle L &amp; Jermiah J</t>
  </si>
  <si>
    <t>010-02380-00 PT SW SW 9-8-1E 2.00A  PLAT 39</t>
  </si>
  <si>
    <t>11043 Central Ave_
Indianapolis, IN 46280</t>
  </si>
  <si>
    <t>E Gross Rd_
Bloomington, IN 47401</t>
  </si>
  <si>
    <t>53-07-07-101-001.000-014</t>
  </si>
  <si>
    <t>Cordon Family Trust</t>
  </si>
  <si>
    <t>010-06860-25 BELLEMEADE PT LOT 9 (1.43A)  PLAT L9B</t>
  </si>
  <si>
    <t>C/O Melissa S Cordon Trustee_
5634 E Normandie Ct_
Bloomington, IN 47401</t>
  </si>
  <si>
    <t>S Bellemeade Ave_
Bloomington, IN 47401</t>
  </si>
  <si>
    <t>53-07-35-201-013.000-014</t>
  </si>
  <si>
    <t>Grief, Wade &amp; Laura</t>
  </si>
  <si>
    <t>010-06990-00 SALT CREEK REALTY SEC 1 LOT 20  PROP LOC: ALMA ST</t>
  </si>
  <si>
    <t>PO Box 1245_
Nashville, IN 47448</t>
  </si>
  <si>
    <t>8507 E Alma St_
Nashville, IN 47448</t>
  </si>
  <si>
    <t>53-09-13-200-031.000-015</t>
  </si>
  <si>
    <t>Paxton, Martin L</t>
  </si>
  <si>
    <t>016-04220-00 PT NE NW 13-8-2W 1.00A  &amp; 1.00A &amp; 2.98A PLAT 15</t>
  </si>
  <si>
    <t>2808 S Leonard Springs Rd_
Bloomington, IN 47403</t>
  </si>
  <si>
    <t>2808-2810 S Leonard Springs Rd_
Bloomington, IN 47403</t>
  </si>
  <si>
    <t>53-09-28-100-010.000-015</t>
  </si>
  <si>
    <t>Deckard, Jerry W &amp; Deckard, Christopher J</t>
  </si>
  <si>
    <t>016-05380-03 PT NE 28-8-2W 10.10A  PLAT 115</t>
  </si>
  <si>
    <t>3274 N Legion Rd_
Solsberry, IN 47459</t>
  </si>
  <si>
    <t>5612 S Cardwell Rd_
Bloomington, IN 47403</t>
  </si>
  <si>
    <t>53-09-28-101-003.000-015</t>
  </si>
  <si>
    <t>Miller, Caleb</t>
  </si>
  <si>
    <t>016-05381-02 COLAVITO LOT 2</t>
  </si>
  <si>
    <t>7333 W Ison Rd_
Bloomington, IN 47403</t>
  </si>
  <si>
    <t>53-09-13-105-016.000-015</t>
  </si>
  <si>
    <t>Grubb, Penny J</t>
  </si>
  <si>
    <t>016-07020-00 VAN BUREN PARK 4TH LOT 197</t>
  </si>
  <si>
    <t>3420 S Knightridge Rd_
Bloomington, IN 47401</t>
  </si>
  <si>
    <t>3711 W Indian Creek Dr_
Bloomington, IN 47403</t>
  </si>
  <si>
    <t>53-09-12-201-045.000-015</t>
  </si>
  <si>
    <t>Dye, Edward R &amp; Dye,Thomas J</t>
  </si>
  <si>
    <t>016-07940-00 WESTWOOD ADD LOT 11</t>
  </si>
  <si>
    <t>4222 Woodlyn Dr_
Bloomington, IN 47403</t>
  </si>
  <si>
    <t>2201 S Fernwood Dr_
Bloomington, IN 47403</t>
  </si>
  <si>
    <t>53-09-01-202-026.000-015</t>
  </si>
  <si>
    <t>McConnell, Joyce A</t>
  </si>
  <si>
    <t>016-10670-00 HIGHLAND VILLAGE 4TH LOT 138</t>
  </si>
  <si>
    <t>4126 W Belle Ave_
Bloomington, IN 47403</t>
  </si>
  <si>
    <t>53-09-19-400-002.000-015</t>
  </si>
  <si>
    <t>McClarren, Ruth L</t>
  </si>
  <si>
    <t>016-18580-00 PT SE 19-8-2W .75A   SOLD 2001 TAX SALE</t>
  </si>
  <si>
    <t>PO Box 36073_
Indianapolis, IN 46236</t>
  </si>
  <si>
    <t>9410 W Elwren Runaround_
Bloomington, IN 47403</t>
  </si>
  <si>
    <t>53-09-13-407-011.000-015</t>
  </si>
  <si>
    <t>Godsey, J. Charles &amp; Ruby</t>
  </si>
  <si>
    <t>016-19300-00 GARDEN ACRES 3RD LOT 15</t>
  </si>
  <si>
    <t>3637 S Plaza Dr_
Bloomington, IN 47403</t>
  </si>
  <si>
    <t>53-09-13-102-029.000-015</t>
  </si>
  <si>
    <t>Turientine, Phillip</t>
  </si>
  <si>
    <t>016-21280-00 VAN BUREN 6TH LOT 294</t>
  </si>
  <si>
    <t>3132 S Yonkers Drive_
Bloomington, IN 47403</t>
  </si>
  <si>
    <t>3132 S Yonkers St_
Bloomington, IN 47403</t>
  </si>
  <si>
    <t>53-09-13-106-042.000-015</t>
  </si>
  <si>
    <t>Strole, Justin</t>
  </si>
  <si>
    <t>016-21890-00 VAN BUREN PARK 8TH LOT 341</t>
  </si>
  <si>
    <t>3901 Tyler Ln_
Bloomington, IN 47403</t>
  </si>
  <si>
    <t>3901 S Tyler Ln_
Bloomington, IN 47403</t>
  </si>
  <si>
    <t>53-09-23-300-011.000-015</t>
  </si>
  <si>
    <t>016-25080-02 PT SW 23-8-2W 2.00A</t>
  </si>
  <si>
    <t>Davidson, Anthony_
Contract Buyer: Smith, Rachel &amp; Paynter, John Jr</t>
  </si>
  <si>
    <t>6032 W Tower Rd_
Bloomington, IN 47403</t>
  </si>
  <si>
    <t>53-09-23-200-019.000-015</t>
  </si>
  <si>
    <t>Sparks, Aaron Daniel</t>
  </si>
  <si>
    <t>016-26390-00 PT SE NW 23-8-2W 8.40A</t>
  </si>
  <si>
    <t>5767 S Ison Rd_
Bloomington, IN 47403</t>
  </si>
  <si>
    <t>53-09-31-300-008.001-015</t>
  </si>
  <si>
    <t>Sparks, Bradley S &amp; Katie L</t>
  </si>
  <si>
    <t>016-30130-01 Whaley Tract 1</t>
  </si>
  <si>
    <t>9845 W State Road 45_
Bloomington, IN 47403</t>
  </si>
  <si>
    <t>53-09-16-200-042.000-015</t>
  </si>
  <si>
    <t>Patton, Teresa I</t>
  </si>
  <si>
    <t>016-30370-00 PT NW NW 16-8-2W 2.00A  PLAT 58</t>
  </si>
  <si>
    <t>3199 S Hoff Ln_
Bloomington, IN 47403</t>
  </si>
  <si>
    <t>53-02-28-300-026.000-017</t>
  </si>
  <si>
    <t>Buchanan, James Michael</t>
  </si>
  <si>
    <t>011-03905-07 WAINWRIGHT MANOR LOT 7</t>
  </si>
  <si>
    <t>812 E Waterloo Ct_
Bloomington, IN 47401</t>
  </si>
  <si>
    <t>614 W Fleming Place_
Bloomington, IN 47404</t>
  </si>
  <si>
    <t>53-02-28-300-031.000-017</t>
  </si>
  <si>
    <t>Meek, Brian K &amp; Kammie K</t>
  </si>
  <si>
    <t>011-03905-16 WAINWRIGHT MANOR LOT 16</t>
  </si>
  <si>
    <t>6111 N Flanders Run_
Bloomington, IN 47404</t>
  </si>
  <si>
    <t>53-02-14-100-036.000-017</t>
  </si>
  <si>
    <t>Grever, Patricia; Neal, Charles &amp; Neal, Virgil Rick_  
L/E RANOUS &amp; HELEN NEAL</t>
  </si>
  <si>
    <t>011-05860-00 PT SW NE 14-10-1W .97A  PLAT 30</t>
  </si>
  <si>
    <t>8794 N Old State Road 37_
Bloomington, IN 47408</t>
  </si>
  <si>
    <t>MISC</t>
  </si>
  <si>
    <t>53-09-13-200-066.039-015</t>
  </si>
  <si>
    <t>Lentz, Linda</t>
  </si>
  <si>
    <t>016-29490-39 Cedar Chase Ph 3 Sec 2 Lot 39</t>
  </si>
  <si>
    <t>3210 S Omaha Crossing Dr_
Bloomington, IN 47403</t>
  </si>
  <si>
    <t>53-08-28-400-003.000-008</t>
  </si>
  <si>
    <t>014-22150-04 PT NE SE 28-8-1W 5.00A   PLAT 122</t>
  </si>
  <si>
    <t>5570 S Fairfax Rd_
Bloomington, IN 47401</t>
  </si>
  <si>
    <t>53-08-16-200-004.000-009</t>
  </si>
  <si>
    <t>Phoenix on South Walnut LLC, The</t>
  </si>
  <si>
    <t>015-32490-01 PT SW NW 16-8-1W 3.81 A Plat 490</t>
  </si>
  <si>
    <t>Attn: Thomas C Guthrie_
2015 N Dunn St_
Bloomington, IN 47408</t>
  </si>
  <si>
    <t>3070 S Walnut St_
Bloomington, IN 47401</t>
  </si>
  <si>
    <t>53-08-16-200-020.000-009</t>
  </si>
  <si>
    <t>015-37640-00 PT SW NW 16-8-1W 1.52 A Plat 499</t>
  </si>
  <si>
    <t>3000 S Walnut St_
Bloomington, IN 47401</t>
  </si>
  <si>
    <t>Jacobson, Alfred F &amp; Jain,_
Contract Buyer: NRDC S Walnut LLC</t>
  </si>
  <si>
    <t>Jacobson, Alfred F &amp; Jain, Norma K_
Contract Buyer: NRDC S Walnut LLC</t>
  </si>
  <si>
    <t>McIntosh, Rebecca J
Contract Buyer: Fry, Dwight</t>
  </si>
  <si>
    <t>Akin, Fatih
Contract Buyer: Tenner, Bryan</t>
  </si>
  <si>
    <t>PROPERTIES IN 2023 TAX SALE:</t>
  </si>
  <si>
    <t>Heidenreich, William &amp; Karen
(To Be Offered w/ Line #4)</t>
  </si>
  <si>
    <t>Heidenreich, William &amp; Karen
(Totals Include Line #3 for Paired Offering)</t>
  </si>
  <si>
    <t>Court Cause Number: 53C01-2309-TS-002054</t>
  </si>
  <si>
    <t>McGlocklin, Harry &amp; Barbara_
(Contract Buyer: McGlocklin, Robert G Jr &amp; Carley J)</t>
  </si>
  <si>
    <t>Current Count: 31</t>
  </si>
  <si>
    <t>TSB0003245</t>
  </si>
  <si>
    <t xml:space="preserve">ROY SAENZ </t>
  </si>
  <si>
    <t>PO BOX 11646</t>
  </si>
  <si>
    <t>SOUTH BEND</t>
  </si>
  <si>
    <t>IN</t>
  </si>
  <si>
    <t>(574) 210-1831</t>
  </si>
  <si>
    <t>roysaenz44@yahoo.com</t>
  </si>
  <si>
    <t>TSB0006778</t>
  </si>
  <si>
    <t>SAVVY IN LLC DBA FTB COLLATERAL ASSIGNEE</t>
  </si>
  <si>
    <t>TN</t>
  </si>
  <si>
    <t>(561) 487-2742</t>
  </si>
  <si>
    <t>guptavc@gmail.com</t>
  </si>
  <si>
    <t>TSB0006962</t>
  </si>
  <si>
    <t xml:space="preserve">SHAMMAH INVESTMENTS LLC </t>
  </si>
  <si>
    <t>P O BOX 354</t>
  </si>
  <si>
    <t>CONNERSVILLE</t>
  </si>
  <si>
    <t>(765) 825-9690</t>
  </si>
  <si>
    <t>Shammah.inv@gmail.com</t>
  </si>
  <si>
    <t>TSB0007149</t>
  </si>
  <si>
    <t>LOUIS KELMANSON DBA CLEARLEAF SHORT ALTERNATIVE FUND, LP</t>
  </si>
  <si>
    <t>2307 WATTERSON TRAIL, SUITE 200, SUITE F</t>
  </si>
  <si>
    <t>LOUISVILLE</t>
  </si>
  <si>
    <t>KY</t>
  </si>
  <si>
    <t>(888) 908-8005</t>
  </si>
  <si>
    <t>lou@clearleaffinance.com</t>
  </si>
  <si>
    <t>TSB0008895</t>
  </si>
  <si>
    <t>GENE DEFELICE</t>
  </si>
  <si>
    <t>POB 709</t>
  </si>
  <si>
    <t>CLEAR CREEK</t>
  </si>
  <si>
    <t>(812) 345-0040</t>
  </si>
  <si>
    <t>edefelic@gmail.com</t>
  </si>
  <si>
    <t>TSB0011054</t>
  </si>
  <si>
    <t>JOHN TREUMUTH</t>
  </si>
  <si>
    <t>10561 W 105TH AVE</t>
  </si>
  <si>
    <t>WESTMINSTER</t>
  </si>
  <si>
    <t>CO</t>
  </si>
  <si>
    <t>(248) 310-4249</t>
  </si>
  <si>
    <t>jtreumuth@gmail.com</t>
  </si>
  <si>
    <t>TSB0014020</t>
  </si>
  <si>
    <t>M&amp;M INVESTMENT GROUP, LLC     FIRST MERCHANTS BANK</t>
  </si>
  <si>
    <t>(812) 405-6077</t>
  </si>
  <si>
    <t>michaelellis55@yahoo.com</t>
  </si>
  <si>
    <t>TSB0014813</t>
  </si>
  <si>
    <t>MICHAEL A KOPP</t>
  </si>
  <si>
    <t>5011 E SHORELINE DR</t>
  </si>
  <si>
    <t>FLOYDS KNOBS</t>
  </si>
  <si>
    <t>(502) 386-9022</t>
  </si>
  <si>
    <t>mikekoppcre@gmail.com</t>
  </si>
  <si>
    <t>TSB0020569</t>
  </si>
  <si>
    <t>SABRE INVESTMENTS, LLC</t>
  </si>
  <si>
    <t>IL</t>
  </si>
  <si>
    <t>(618) 457-4334</t>
  </si>
  <si>
    <t>kenny@rochmangroup.com</t>
  </si>
  <si>
    <t>TSB0021170</t>
  </si>
  <si>
    <t>WILLIAM E. GROOME</t>
  </si>
  <si>
    <t>149 CO RD 1715N</t>
  </si>
  <si>
    <t>XENIA</t>
  </si>
  <si>
    <t>(618) 835-2726</t>
  </si>
  <si>
    <t>vickisbuddy@yahoo.com</t>
  </si>
  <si>
    <t>TSB0022856</t>
  </si>
  <si>
    <t>KEVIN GLEAVE</t>
  </si>
  <si>
    <t>1725 ATWELL ST.</t>
  </si>
  <si>
    <t>ROSEVILLE</t>
  </si>
  <si>
    <t>CA</t>
  </si>
  <si>
    <t>(916) 837-6582</t>
  </si>
  <si>
    <t>kevin@healingsensation.com</t>
  </si>
  <si>
    <t>TSB0024209</t>
  </si>
  <si>
    <t>RYAN MATTHEWS</t>
  </si>
  <si>
    <t>40 LANE 140, LITTLE OTTER LAKE</t>
  </si>
  <si>
    <t>FREMONT</t>
  </si>
  <si>
    <t xml:space="preserve">(717) 669-7149 </t>
  </si>
  <si>
    <t>r.lmatthews@hotmail.com</t>
  </si>
  <si>
    <t>TSB0025266</t>
  </si>
  <si>
    <t>AHMED ALTIMEMY</t>
  </si>
  <si>
    <t>2111 SW 352 ST APT 145</t>
  </si>
  <si>
    <t>FEDRAL WAY</t>
  </si>
  <si>
    <t>WA</t>
  </si>
  <si>
    <t>(206) 476-9409</t>
  </si>
  <si>
    <t>altimemyahmed@gmail.com</t>
  </si>
  <si>
    <t>TSB0025302</t>
  </si>
  <si>
    <t xml:space="preserve">DALE EHRINGER </t>
  </si>
  <si>
    <t>12922 WEST STATE RD 58</t>
  </si>
  <si>
    <t xml:space="preserve">NORMAN </t>
  </si>
  <si>
    <t>(812) 528-7528</t>
  </si>
  <si>
    <t>Ehringercindy@icloud.com</t>
  </si>
  <si>
    <t>TSB0025473</t>
  </si>
  <si>
    <t>PATRICK OSTER</t>
  </si>
  <si>
    <t>9001 STARLIGHT ROAD</t>
  </si>
  <si>
    <t>(812) 989-1010</t>
  </si>
  <si>
    <t>patrickoster80@gmail.com</t>
  </si>
  <si>
    <t>TSB0025636</t>
  </si>
  <si>
    <t>HOOSIERPAPA REI, LLC DBA HOOSIERPAPA REI, LLC</t>
  </si>
  <si>
    <t>PO BOX 176</t>
  </si>
  <si>
    <t>INGALLS</t>
  </si>
  <si>
    <t>46048-0176</t>
  </si>
  <si>
    <t>(317) 670-8902</t>
  </si>
  <si>
    <t>rei@hoosierpapa.com</t>
  </si>
  <si>
    <t>TSB0025879</t>
  </si>
  <si>
    <t>MEGAN TARGETT</t>
  </si>
  <si>
    <t>6351 OLD SCHOOLHOUSE RD</t>
  </si>
  <si>
    <t>TERRE HAUTE</t>
  </si>
  <si>
    <t>(317) 439-3410</t>
  </si>
  <si>
    <t>Megan8299017@gmail.com</t>
  </si>
  <si>
    <t>TSB0029722</t>
  </si>
  <si>
    <t>CATHERINE S. DANIELS</t>
  </si>
  <si>
    <t>112 MAGNOLIA STREET  BLDG 1 APT 1</t>
  </si>
  <si>
    <t>BOSTON</t>
  </si>
  <si>
    <t>MA</t>
  </si>
  <si>
    <t>(857) 701-5610</t>
  </si>
  <si>
    <t>catherine02125@hotmail.com</t>
  </si>
  <si>
    <t>TSB0030819</t>
  </si>
  <si>
    <t>IN STATE VENTURES CORP.</t>
  </si>
  <si>
    <t>4888 E LENTZ RD</t>
  </si>
  <si>
    <t>BLOOMINGTON</t>
  </si>
  <si>
    <t>(812) 325-4768</t>
  </si>
  <si>
    <t>Aharris@renaissancerentals.com</t>
  </si>
  <si>
    <t>TSB0031995</t>
  </si>
  <si>
    <t>TANYA PETTAY</t>
  </si>
  <si>
    <t>2716 E BLUFF CT</t>
  </si>
  <si>
    <t>BLOOMINGTON IN</t>
  </si>
  <si>
    <t>(812) 325-8192</t>
  </si>
  <si>
    <t>tpettay@hotmail.com</t>
  </si>
  <si>
    <t>TSB0032715</t>
  </si>
  <si>
    <t>MURPHY PARTNERS LLC DBA MURPHY PARTNERS LLC</t>
  </si>
  <si>
    <t>5205 OLD ST RD 37 N</t>
  </si>
  <si>
    <t xml:space="preserve">SPRINGVILLE </t>
  </si>
  <si>
    <t>(812) 276-9726</t>
  </si>
  <si>
    <t>rodmurphy@comcast.net</t>
  </si>
  <si>
    <t>TSB0032735</t>
  </si>
  <si>
    <t>JUSTIN BOYD</t>
  </si>
  <si>
    <t>491 VALLEY OF THE SUN DR</t>
  </si>
  <si>
    <t>FAIRPLAY</t>
  </si>
  <si>
    <t xml:space="preserve">(720) 206-4118 </t>
  </si>
  <si>
    <t>justintboyd@yahoo.com</t>
  </si>
  <si>
    <t>TSB0033250</t>
  </si>
  <si>
    <t>LINDA A. RAKOWSKI</t>
  </si>
  <si>
    <t>POST OFFICE BOX 531</t>
  </si>
  <si>
    <t>(765) 346-5005</t>
  </si>
  <si>
    <t>lindarakowski1@hotmail.com</t>
  </si>
  <si>
    <t>TSB0034099</t>
  </si>
  <si>
    <t>JENELLE GOODLOE</t>
  </si>
  <si>
    <t>11419 MARYLAND DR</t>
  </si>
  <si>
    <t>CROWN POINT</t>
  </si>
  <si>
    <t>(312) 753-8511</t>
  </si>
  <si>
    <t>jenellegoodloe@gmail.com</t>
  </si>
  <si>
    <t>TSB0034943</t>
  </si>
  <si>
    <t>DANIEL RAUTENKRANZ</t>
  </si>
  <si>
    <t>308W. WALNUT ST.</t>
  </si>
  <si>
    <t>BROWNSTOWN</t>
  </si>
  <si>
    <t>(812) 525-4220</t>
  </si>
  <si>
    <t>drautenkranz.2@gmail.com</t>
  </si>
  <si>
    <t>TSB0035478</t>
  </si>
  <si>
    <t>CHRISTOPHER MUELLER</t>
  </si>
  <si>
    <t>30 GREENWELL LANE</t>
  </si>
  <si>
    <t>VILLANOVA</t>
  </si>
  <si>
    <t>PA</t>
  </si>
  <si>
    <t xml:space="preserve">(610) 724-7897 </t>
  </si>
  <si>
    <t>kitmueller1@gmail.com</t>
  </si>
  <si>
    <t>TSB0037836</t>
  </si>
  <si>
    <t>PINTAIL PROPERTIES LLC</t>
  </si>
  <si>
    <t>305 E LOOKOUT LN</t>
  </si>
  <si>
    <t>(812) 325-6447</t>
  </si>
  <si>
    <t>Sean.w.gillenwater@gmail.com</t>
  </si>
  <si>
    <t>TSB0048750</t>
  </si>
  <si>
    <t>TRENT SUYEYASU</t>
  </si>
  <si>
    <t>8965 PEKIN RD</t>
  </si>
  <si>
    <t>GREENVILLE</t>
  </si>
  <si>
    <t>(502) 905-0510</t>
  </si>
  <si>
    <t>tsuyeyasu@gmail.com</t>
  </si>
  <si>
    <t>TSB0051626</t>
  </si>
  <si>
    <t>DAVON JEFFERS</t>
  </si>
  <si>
    <t>1030 W 23RD ST</t>
  </si>
  <si>
    <t>LORAIN</t>
  </si>
  <si>
    <t>OH</t>
  </si>
  <si>
    <t>(203) 309-7303</t>
  </si>
  <si>
    <t>lavishchicboutique@gmail.com</t>
  </si>
  <si>
    <t>TSB0053276</t>
  </si>
  <si>
    <t>PAUL  JOHNSON</t>
  </si>
  <si>
    <t>8245 S ROCKPORT RD</t>
  </si>
  <si>
    <t>(812) 824-7544</t>
  </si>
  <si>
    <t>prj494949@gmail.com</t>
  </si>
  <si>
    <t>TSB0054067</t>
  </si>
  <si>
    <t>TERRY STURGEON</t>
  </si>
  <si>
    <t xml:space="preserve">4273 E. RAMP CREEK  RD. </t>
  </si>
  <si>
    <t xml:space="preserve">BLOOMINGTON </t>
  </si>
  <si>
    <t>(812) 360-1667</t>
  </si>
  <si>
    <t>ssturgeon6722@yahoo.com</t>
  </si>
  <si>
    <t>TSB0054528</t>
  </si>
  <si>
    <t>EMILY TATE</t>
  </si>
  <si>
    <t>6008 S. EDGAR LANE</t>
  </si>
  <si>
    <t>(812) 360-9719</t>
  </si>
  <si>
    <t>e.k.tate@gmail.com</t>
  </si>
  <si>
    <t>TSB0054612</t>
  </si>
  <si>
    <t>GREG MORICAL</t>
  </si>
  <si>
    <t>5886 WASHINGTON BLVD</t>
  </si>
  <si>
    <t>INDIANAPOLIS</t>
  </si>
  <si>
    <t>(317) 410-0829</t>
  </si>
  <si>
    <t>morical@gmail.com</t>
  </si>
  <si>
    <t>TSB0054997</t>
  </si>
  <si>
    <t>STEFON JACKSON</t>
  </si>
  <si>
    <t>55 S STATE AVE #391</t>
  </si>
  <si>
    <t>INDINANAPOLIS</t>
  </si>
  <si>
    <t>(773) 526-3551</t>
  </si>
  <si>
    <t>talibanstef@gmail.com</t>
  </si>
  <si>
    <t>TSB0055049</t>
  </si>
  <si>
    <t>MATTHEW BROWN</t>
  </si>
  <si>
    <t>7658 W. 400 N.</t>
  </si>
  <si>
    <t>KOKOMO</t>
  </si>
  <si>
    <t>(765) 210-2959</t>
  </si>
  <si>
    <t>mateo8835@aol.com</t>
  </si>
  <si>
    <t>TSB0056040</t>
  </si>
  <si>
    <t xml:space="preserve">KAREN CHERRINGTON </t>
  </si>
  <si>
    <t>1211 W 6TH ST</t>
  </si>
  <si>
    <t>(812) 606-3319</t>
  </si>
  <si>
    <t>laplume88@aol.com</t>
  </si>
  <si>
    <t>TSB0056096</t>
  </si>
  <si>
    <t>XUEFEN REX</t>
  </si>
  <si>
    <t>1428 E RACINE AVE</t>
  </si>
  <si>
    <t>WAUKESHA</t>
  </si>
  <si>
    <t>WI</t>
  </si>
  <si>
    <t>(262) 720-8813</t>
  </si>
  <si>
    <t>shen132@msn.com</t>
  </si>
  <si>
    <t>TSB0060927</t>
  </si>
  <si>
    <t>WILBUR LOPER LLC</t>
  </si>
  <si>
    <t>323 E. WINSLOW ROAD, SUITE 100</t>
  </si>
  <si>
    <t>(812) 360-1828</t>
  </si>
  <si>
    <t>wilburloper@yahoo.com</t>
  </si>
  <si>
    <t>TSB0061949</t>
  </si>
  <si>
    <t>QUANTUM WEALTH GROUP LLC DBA QUANTUM WEALTH GROUP LLC</t>
  </si>
  <si>
    <t>18395 GULF BLVD. RM#4 STE 203</t>
  </si>
  <si>
    <t>INDIAN SHORES</t>
  </si>
  <si>
    <t>FL</t>
  </si>
  <si>
    <t>(978) 543-1849</t>
  </si>
  <si>
    <t>info@quantumwealthgroup.co</t>
  </si>
  <si>
    <t>TSB0066029</t>
  </si>
  <si>
    <t>DAVID CAMPBELL</t>
  </si>
  <si>
    <t>14468 LAKE CROSSING DR</t>
  </si>
  <si>
    <t>GONZALES</t>
  </si>
  <si>
    <t>LA</t>
  </si>
  <si>
    <t>(225) 200-3938</t>
  </si>
  <si>
    <t>d4campbells@yahoo.com</t>
  </si>
  <si>
    <t>TSB0069410</t>
  </si>
  <si>
    <t>SEAN O'NEIL</t>
  </si>
  <si>
    <t>4400 SELKIRK DR.</t>
  </si>
  <si>
    <t>FORT WORTH</t>
  </si>
  <si>
    <t>TX</t>
  </si>
  <si>
    <t>(817) 705-3085</t>
  </si>
  <si>
    <t>Oneil.sean.daniel@gmail.com</t>
  </si>
  <si>
    <t>TSB0069495</t>
  </si>
  <si>
    <t>CAH PROPERTY SERVICES LLC</t>
  </si>
  <si>
    <t>PO BOX 1509</t>
  </si>
  <si>
    <t>LONDON</t>
  </si>
  <si>
    <t>(606) 304-1513</t>
  </si>
  <si>
    <t>cahproperties@gmail.com</t>
  </si>
  <si>
    <t>TSB0070792</t>
  </si>
  <si>
    <t>IMRI ADELMAN</t>
  </si>
  <si>
    <t xml:space="preserve">6595 ROSWELL ROAD SUITE G-6388 </t>
  </si>
  <si>
    <t>ATLANTA</t>
  </si>
  <si>
    <t>GA</t>
  </si>
  <si>
    <t>(631) 773-2636</t>
  </si>
  <si>
    <t>imri@notesholdings.com</t>
  </si>
  <si>
    <t>TSB0070894</t>
  </si>
  <si>
    <t>HERSH RIMLER</t>
  </si>
  <si>
    <t>857 MONTGOMERY ST</t>
  </si>
  <si>
    <t>BROOKLYN</t>
  </si>
  <si>
    <t>NY</t>
  </si>
  <si>
    <t>(347) 277-6857</t>
  </si>
  <si>
    <t>windowolight@yahoo.com</t>
  </si>
  <si>
    <t>TSB0071243</t>
  </si>
  <si>
    <t>LUMINOUS INVESTMENTS LLC</t>
  </si>
  <si>
    <t>15143 NW FRANCESCA DR</t>
  </si>
  <si>
    <t>PORTLAND</t>
  </si>
  <si>
    <t>OR</t>
  </si>
  <si>
    <t>(503) 803-9346</t>
  </si>
  <si>
    <t>jerry.j.tai@gmail.com</t>
  </si>
  <si>
    <t>TSB0071283</t>
  </si>
  <si>
    <t>JAMES BRADLEY</t>
  </si>
  <si>
    <t>717 W ALLEN ST</t>
  </si>
  <si>
    <t>(181) 232-2015 x6</t>
  </si>
  <si>
    <t>JamesBradley3@gmail.com</t>
  </si>
  <si>
    <t>TSB0071488</t>
  </si>
  <si>
    <t>BENJAMIN FISHER</t>
  </si>
  <si>
    <t>5427 GAINESWAY DR</t>
  </si>
  <si>
    <t>GREENWOOD</t>
  </si>
  <si>
    <t>(317) 760-0648</t>
  </si>
  <si>
    <t>bcfisher2@gmail.com</t>
  </si>
  <si>
    <t>TSB0073696</t>
  </si>
  <si>
    <t>GRANT HENRY</t>
  </si>
  <si>
    <t>6730 LA TOUR CIR</t>
  </si>
  <si>
    <t>(317) 374-0476</t>
  </si>
  <si>
    <t>granthenry101@yahoo.com</t>
  </si>
  <si>
    <t>TSB0075019</t>
  </si>
  <si>
    <t>LAYMESHIA HICKS</t>
  </si>
  <si>
    <t xml:space="preserve">267 N SLOAN AVE </t>
  </si>
  <si>
    <t xml:space="preserve">LAKELAND </t>
  </si>
  <si>
    <t>(863) 529-2310</t>
  </si>
  <si>
    <t>hickslaymeshia@yahoo.com</t>
  </si>
  <si>
    <t>TSB0075209</t>
  </si>
  <si>
    <t>WENQIANG LIU</t>
  </si>
  <si>
    <t>921 INDIAN TRAIL APT A</t>
  </si>
  <si>
    <t>CARMEL</t>
  </si>
  <si>
    <t>(319) 450-6250</t>
  </si>
  <si>
    <t>liuquanzeng1230@gmail.com</t>
  </si>
  <si>
    <t>TSB0077596</t>
  </si>
  <si>
    <t xml:space="preserve">MICHAEL PINKSTON </t>
  </si>
  <si>
    <t>396 IMPERIAL WAY UNIT 301</t>
  </si>
  <si>
    <t>DALY CITY</t>
  </si>
  <si>
    <t>(415) 286-8559</t>
  </si>
  <si>
    <t>mp2kc2@gmail.com</t>
  </si>
  <si>
    <t>TSB0077997</t>
  </si>
  <si>
    <t>PAUL M SCHWECHEL</t>
  </si>
  <si>
    <t>96 LYNNRIDGE DRIVE</t>
  </si>
  <si>
    <t>ANGIER</t>
  </si>
  <si>
    <t>NC</t>
  </si>
  <si>
    <t>(715) 295-4462</t>
  </si>
  <si>
    <t>schwechelp@gmail.com</t>
  </si>
  <si>
    <t>TSB0079814</t>
  </si>
  <si>
    <t>ANDREW BAILEY</t>
  </si>
  <si>
    <t>7263 STATE ROAD 60 WEST</t>
  </si>
  <si>
    <t xml:space="preserve">MITCHELL </t>
  </si>
  <si>
    <t>(812) 675-9363</t>
  </si>
  <si>
    <t>baileyjtandrew@gmail.com</t>
  </si>
  <si>
    <t>MICHAEL ARANY</t>
  </si>
  <si>
    <t>(812) 345-2602</t>
  </si>
  <si>
    <t>michaelarany@outlook.com</t>
  </si>
  <si>
    <t>TSB0081612</t>
  </si>
  <si>
    <t>NEW AGE HOMES LLC</t>
  </si>
  <si>
    <t>(317) 753-4096</t>
  </si>
  <si>
    <t>housepro34@yahoo.com</t>
  </si>
  <si>
    <t>TSB0081994</t>
  </si>
  <si>
    <t>CURTIS CRAIG DBA NEVER STOP DREAMING</t>
  </si>
  <si>
    <t>6649 SUNRISE BLVD APT 2</t>
  </si>
  <si>
    <t>CITRUS HEIGHTS</t>
  </si>
  <si>
    <t>(916) 856-6218</t>
  </si>
  <si>
    <t>cmp4ever20@gmail.com</t>
  </si>
  <si>
    <t>TSB0082202</t>
  </si>
  <si>
    <t xml:space="preserve">ZEE GILBERT </t>
  </si>
  <si>
    <t>11421 W LOUISIANA AVE</t>
  </si>
  <si>
    <t>LAKEWOOD</t>
  </si>
  <si>
    <t xml:space="preserve">(720) 220-0442 </t>
  </si>
  <si>
    <t>craglbrt@aol.com</t>
  </si>
  <si>
    <t>TSB0087458</t>
  </si>
  <si>
    <t>CAROLINE MBATHI</t>
  </si>
  <si>
    <t>1201 MONTELL LANE</t>
  </si>
  <si>
    <t>HUTTO</t>
  </si>
  <si>
    <t>(512) 785-9567</t>
  </si>
  <si>
    <t>parousiarealestate@gmail.com</t>
  </si>
  <si>
    <t>TSB0090457</t>
  </si>
  <si>
    <t>BRIGHTON MUNJOMA</t>
  </si>
  <si>
    <t>3420 BRIARCLIFF DRIVE</t>
  </si>
  <si>
    <t>PROSPER</t>
  </si>
  <si>
    <t>(469) 422-5838</t>
  </si>
  <si>
    <t>brightm@afriforcedata.com</t>
  </si>
  <si>
    <t>TSB0090914</t>
  </si>
  <si>
    <t>MICHAEL M. AFESI</t>
  </si>
  <si>
    <t xml:space="preserve">1303 MOHR CIRCLE </t>
  </si>
  <si>
    <t xml:space="preserve">MACUNGIE </t>
  </si>
  <si>
    <t>(347) 720-4387</t>
  </si>
  <si>
    <t>Mafesi@outlook.com</t>
  </si>
  <si>
    <t>TSB0091038</t>
  </si>
  <si>
    <t>MATOS CONTRACINTING INC</t>
  </si>
  <si>
    <t>7414 GREENVILLE CIRCLE</t>
  </si>
  <si>
    <t>LAKE WORTH</t>
  </si>
  <si>
    <t>(561) 248-4964</t>
  </si>
  <si>
    <t>Jeramymatos@gmail.com</t>
  </si>
  <si>
    <t>TSB0091140</t>
  </si>
  <si>
    <t>MTCD INVESTMENT PROPERTIES L.L.C. DBA MTCD INVESTMENT PROPERTIES LLC</t>
  </si>
  <si>
    <t>347 GETTYSBURG</t>
  </si>
  <si>
    <t>COATESVILLE</t>
  </si>
  <si>
    <t>(765) 592-2025</t>
  </si>
  <si>
    <t>tonyadecamp40@gmail.com</t>
  </si>
  <si>
    <t>TSB0091273</t>
  </si>
  <si>
    <t>CHARI FARMER OGOGO DBA CHARI FARMER OGOGO SOLO 401K</t>
  </si>
  <si>
    <t>310 ASHLEE AVENUE</t>
  </si>
  <si>
    <t>MOUNTAIN HOUSE</t>
  </si>
  <si>
    <t>(510) 973-9738</t>
  </si>
  <si>
    <t>support@megamediainternational.com</t>
  </si>
  <si>
    <t>TSB0092683</t>
  </si>
  <si>
    <t>JARED VANDER WEEL</t>
  </si>
  <si>
    <t>17 WHITECLIFF DR.</t>
  </si>
  <si>
    <t>PITTSFORD</t>
  </si>
  <si>
    <t>(585) 415-5590</t>
  </si>
  <si>
    <t>Jared@ustla.com</t>
  </si>
  <si>
    <t>TSB0094058</t>
  </si>
  <si>
    <t xml:space="preserve">ANEUDY DELGADO ALMONTE DBA ANEUDY DELGADO ALMONTE </t>
  </si>
  <si>
    <t>98 STANWOOD STREET</t>
  </si>
  <si>
    <t>PROVIDENCE</t>
  </si>
  <si>
    <t>RI</t>
  </si>
  <si>
    <t>(908) 848-7557</t>
  </si>
  <si>
    <t>aneudydelgado58@gmail.com</t>
  </si>
  <si>
    <t>TSB0094157</t>
  </si>
  <si>
    <t>KELLIE HENNINGS DBA NEIGHBORS, ORPHANS, &amp; WIDOWS FOUNDATION (NPO)</t>
  </si>
  <si>
    <t>931 W CLEVELAND</t>
  </si>
  <si>
    <t>ELKHART</t>
  </si>
  <si>
    <t>(574) 369-1129</t>
  </si>
  <si>
    <t>missionlady40@gmail.com</t>
  </si>
  <si>
    <t>TSB0095627</t>
  </si>
  <si>
    <t>RJ HOME BUYERS 2, LLC</t>
  </si>
  <si>
    <t>3620 ELIOT LANE</t>
  </si>
  <si>
    <t>NAPERVILLE</t>
  </si>
  <si>
    <t>(708) 243-3095</t>
  </si>
  <si>
    <t>rjhomebuyers@aol.com</t>
  </si>
  <si>
    <t>TSB0096230</t>
  </si>
  <si>
    <t>TIMOTHY J. WERT DBA HOMEFRONT TECHNOLOGIES LLC</t>
  </si>
  <si>
    <t>1225 HAGOOD AVENUE             ATTN: TIMOTHY J WERT</t>
  </si>
  <si>
    <t>COLUMBIA</t>
  </si>
  <si>
    <t>SC</t>
  </si>
  <si>
    <t>(803) 474-2769</t>
  </si>
  <si>
    <t>HFTechLLC@outlook.com</t>
  </si>
  <si>
    <t>TSB0096499</t>
  </si>
  <si>
    <t>YUANSHI LIU</t>
  </si>
  <si>
    <t>762 HAYES STREET APT 39</t>
  </si>
  <si>
    <t>SEATTLE</t>
  </si>
  <si>
    <t>(940) 367-9898</t>
  </si>
  <si>
    <t>rushpiano@hotmail.com</t>
  </si>
  <si>
    <t>TSB0098784</t>
  </si>
  <si>
    <t>ROBERT PFISTER</t>
  </si>
  <si>
    <t>11339 THURSTON PLACE</t>
  </si>
  <si>
    <t>LOS ANGELES</t>
  </si>
  <si>
    <t>(310) 433-7278</t>
  </si>
  <si>
    <t>rjp225@yahoo.com</t>
  </si>
  <si>
    <t>TSB0099388</t>
  </si>
  <si>
    <t>JOHN KREBSBACH DBA SPRINGER HERSHEY LLC</t>
  </si>
  <si>
    <t>727 SHADOW BAY WAY</t>
  </si>
  <si>
    <t>OSPREY</t>
  </si>
  <si>
    <t>(239) 451-7125</t>
  </si>
  <si>
    <t>john11459@protonmail.com</t>
  </si>
  <si>
    <t>TSB0099601</t>
  </si>
  <si>
    <t>LOICE NYANGARA OBURU</t>
  </si>
  <si>
    <t>1025 PRESTON ROAD APT 1036</t>
  </si>
  <si>
    <t>PLANO</t>
  </si>
  <si>
    <t>(612) 743-0224</t>
  </si>
  <si>
    <t>loburu@gmail.com</t>
  </si>
  <si>
    <t>TSB0100495</t>
  </si>
  <si>
    <t>SHIV KUMAR DUGGAL</t>
  </si>
  <si>
    <t>13810 TRILLIUM LANE</t>
  </si>
  <si>
    <t>PLAINFIELD</t>
  </si>
  <si>
    <t>(630) 290-8785</t>
  </si>
  <si>
    <t>sduggal2@gmail.com</t>
  </si>
  <si>
    <t>TSB0100628</t>
  </si>
  <si>
    <t>TAMARA WILSON DBA W T D &amp; A TRUST</t>
  </si>
  <si>
    <t>45250 EL PRADO ROAD</t>
  </si>
  <si>
    <t>TEMECULA</t>
  </si>
  <si>
    <t>(951) 764-4787</t>
  </si>
  <si>
    <t>tammyw@oakgrovecenter.org</t>
  </si>
  <si>
    <t>TSB0100805</t>
  </si>
  <si>
    <t>ANDREW RAGUSA</t>
  </si>
  <si>
    <t>6110 W. MERRYWAY LANE</t>
  </si>
  <si>
    <t>(812) 606-8516</t>
  </si>
  <si>
    <t>ajragusa@gmail.com</t>
  </si>
  <si>
    <t>TSB0100847</t>
  </si>
  <si>
    <t>ANGELA JEANNE WOLCOTT</t>
  </si>
  <si>
    <t>1606 CAMPBELL AVE</t>
  </si>
  <si>
    <t>THOUSAND OAKS</t>
  </si>
  <si>
    <t xml:space="preserve">(818) 399-4499 </t>
  </si>
  <si>
    <t>ajwolcott@gmail.com</t>
  </si>
  <si>
    <t>TSB0101381</t>
  </si>
  <si>
    <t>SUSAN C PARKER</t>
  </si>
  <si>
    <t>203 N HIGHLAND PARKWAY</t>
  </si>
  <si>
    <t>WASHINGTON</t>
  </si>
  <si>
    <t>UT</t>
  </si>
  <si>
    <t>(208) 582-4128</t>
  </si>
  <si>
    <t>parker.susan65@gmail.com</t>
  </si>
  <si>
    <t>TSB0101962</t>
  </si>
  <si>
    <t>EZ PROPERTIES SERVICES, LLC</t>
  </si>
  <si>
    <t>227-03 MURDOCK AVE</t>
  </si>
  <si>
    <t>QUEENS VILLAGE</t>
  </si>
  <si>
    <t>(717) 437-6673</t>
  </si>
  <si>
    <t>ajuniorvallon@yahoo.com</t>
  </si>
  <si>
    <t>TSB0102285</t>
  </si>
  <si>
    <t>JOHN MARINKOVICH</t>
  </si>
  <si>
    <t>634 W 14TH ST</t>
  </si>
  <si>
    <t>SAN PEDRO</t>
  </si>
  <si>
    <t>(310) 833-6461</t>
  </si>
  <si>
    <t>jmarinkosp@yahoo.com</t>
  </si>
  <si>
    <t>TSB0102293</t>
  </si>
  <si>
    <t>JESSY JAMES HARDEN</t>
  </si>
  <si>
    <t>2700 E MOFFETT LN</t>
  </si>
  <si>
    <t>(812) 837-2208</t>
  </si>
  <si>
    <t>cassynjessy2010@yahoo.com</t>
  </si>
  <si>
    <t>TSB0102635</t>
  </si>
  <si>
    <t>CHUANG WANG</t>
  </si>
  <si>
    <t>1840 ARROYO DE PLATINA</t>
  </si>
  <si>
    <t>SAN JOSE</t>
  </si>
  <si>
    <t>(408) 886-1800</t>
  </si>
  <si>
    <t>wangchuang13@hotmail.com</t>
  </si>
  <si>
    <t>TSB0102925</t>
  </si>
  <si>
    <t>ALICE DIXON</t>
  </si>
  <si>
    <t>674 E 142ND ST</t>
  </si>
  <si>
    <t>DOLTON</t>
  </si>
  <si>
    <t>(708) 932-1396</t>
  </si>
  <si>
    <t>Alice.laurez@gmail.com</t>
  </si>
  <si>
    <t>TSB0103127</t>
  </si>
  <si>
    <t>TERANCE  HARRIS</t>
  </si>
  <si>
    <t>11646 HERITAGE MEADOW DR</t>
  </si>
  <si>
    <t>(219) 614-5644</t>
  </si>
  <si>
    <t>Harter0719@gmail.com</t>
  </si>
  <si>
    <t>TSB0103180</t>
  </si>
  <si>
    <t>WARREN J. COUNTS JR</t>
  </si>
  <si>
    <t>9307 VINCENT AVE N</t>
  </si>
  <si>
    <t>BROOKLYN PARK</t>
  </si>
  <si>
    <t>MN</t>
  </si>
  <si>
    <t>(609) 789-3628</t>
  </si>
  <si>
    <t>countstaxlien@yahoo.com</t>
  </si>
  <si>
    <t>TSB0103267</t>
  </si>
  <si>
    <t>PEEDEE 23, LLC</t>
  </si>
  <si>
    <t>2030 BUFORD HIGHWAY #335</t>
  </si>
  <si>
    <t>BUFORD</t>
  </si>
  <si>
    <t>30518-9998</t>
  </si>
  <si>
    <t>(470) 326-0251</t>
  </si>
  <si>
    <t>23peedee@gmail.com</t>
  </si>
  <si>
    <t>TSB0103368</t>
  </si>
  <si>
    <t>SCOTT WEIDE</t>
  </si>
  <si>
    <t>1567 JASMINE PLACE</t>
  </si>
  <si>
    <t>BRENTWOOD</t>
  </si>
  <si>
    <t>(925) 813-8663</t>
  </si>
  <si>
    <t>s_weide@yahoo.com</t>
  </si>
  <si>
    <t>TSB0103504</t>
  </si>
  <si>
    <t>CHRISTINE STOLTZ DBA DBA DESERT ACCOUNTING COMPUTER SERVICES</t>
  </si>
  <si>
    <t>1326 N EASY STREET</t>
  </si>
  <si>
    <t>PAYSON</t>
  </si>
  <si>
    <t>AZ</t>
  </si>
  <si>
    <t>(602) 319-2279</t>
  </si>
  <si>
    <t>cstoltz01@reagan.com</t>
  </si>
  <si>
    <t>TSB0103877</t>
  </si>
  <si>
    <t>SETH KAPLAN</t>
  </si>
  <si>
    <t>22356 E DORADO PL</t>
  </si>
  <si>
    <t>AURORA</t>
  </si>
  <si>
    <t>(720) 217-8811</t>
  </si>
  <si>
    <t>sethkaplan1@gmail.com</t>
  </si>
  <si>
    <t>TSB0104001</t>
  </si>
  <si>
    <t>DANIEL J. LAYTON IV</t>
  </si>
  <si>
    <t>2305 S BRYAN ST.</t>
  </si>
  <si>
    <t>(202) 630-7776</t>
  </si>
  <si>
    <t>daniel.layton@gmail.com</t>
  </si>
  <si>
    <t>TSB0104038</t>
  </si>
  <si>
    <t>CDL CAPITAL HOLDINGS LLC</t>
  </si>
  <si>
    <t>8404 REAGAN GLN</t>
  </si>
  <si>
    <t>SAN DIEGO</t>
  </si>
  <si>
    <t>(760) 580-0279</t>
  </si>
  <si>
    <t>DanePmtgs@gmail.com</t>
  </si>
  <si>
    <t>TSB0104264</t>
  </si>
  <si>
    <t>LUKE MICHAEL NELSON</t>
  </si>
  <si>
    <t>300 N. CANAL ST.  APT 2812</t>
  </si>
  <si>
    <t>CHICAGO</t>
  </si>
  <si>
    <t>(706) 308-2929</t>
  </si>
  <si>
    <t>lukenelson20007@gmail.com</t>
  </si>
  <si>
    <t>TSB0104348</t>
  </si>
  <si>
    <t>C-RON CONSTRUCTION</t>
  </si>
  <si>
    <t>7085 NOVA DR UNIT 106</t>
  </si>
  <si>
    <t>DAVIE</t>
  </si>
  <si>
    <t>(954) 446-4375</t>
  </si>
  <si>
    <t>rcoletto@cronconstruction.com</t>
  </si>
  <si>
    <t>TSB0104494</t>
  </si>
  <si>
    <t>DILLON DECKARD</t>
  </si>
  <si>
    <t>3666 W DELAP RD</t>
  </si>
  <si>
    <t>(812) 361-1756</t>
  </si>
  <si>
    <t>deckard_dillon@yahoo.com</t>
  </si>
  <si>
    <t>TSB0104511</t>
  </si>
  <si>
    <t>HIGHLIFE LLC</t>
  </si>
  <si>
    <t>(812) 322-8314</t>
  </si>
  <si>
    <t>brady.w.myers@gmail.com</t>
  </si>
  <si>
    <t>TSB0104736</t>
  </si>
  <si>
    <t>ARIE BLAND</t>
  </si>
  <si>
    <t>(812) 929-8043</t>
  </si>
  <si>
    <t>Ariebland@yahoo.com</t>
  </si>
  <si>
    <t>TSB0104739</t>
  </si>
  <si>
    <t>NANCY LEANN BRADLEY</t>
  </si>
  <si>
    <t>2270 E CAPE COD DR</t>
  </si>
  <si>
    <t>(812) 360-0629</t>
  </si>
  <si>
    <t>nlbradley21@gmail.com</t>
  </si>
  <si>
    <t>TSB0104766</t>
  </si>
  <si>
    <t>PESSEL WEISER</t>
  </si>
  <si>
    <t>11 UNDERWOOD ROAD</t>
  </si>
  <si>
    <t>MONSEY</t>
  </si>
  <si>
    <t>(845) 352-4215</t>
  </si>
  <si>
    <t>mkarp114@gmail.com</t>
  </si>
  <si>
    <t>TSB0104781</t>
  </si>
  <si>
    <t>CHRISTOPHER ERICKSON</t>
  </si>
  <si>
    <t>3722 W ARROW AVE</t>
  </si>
  <si>
    <t>(219) 617-1899</t>
  </si>
  <si>
    <t>chriscerickson@gmail.com</t>
  </si>
  <si>
    <t>TSB0104803</t>
  </si>
  <si>
    <t>AUSTIN MIRER</t>
  </si>
  <si>
    <t>214 E. RIDGEVIEW DR.</t>
  </si>
  <si>
    <t>(812) 369-9094</t>
  </si>
  <si>
    <t>austinmirer@gmail.com</t>
  </si>
  <si>
    <t>TSB0104926</t>
  </si>
  <si>
    <t>TYRONE  A. TAYLOR</t>
  </si>
  <si>
    <t>1305 IRON DALE DR.</t>
  </si>
  <si>
    <t>WYLIE</t>
  </si>
  <si>
    <t>(214) 728-3594</t>
  </si>
  <si>
    <t>tyronetaylor19@gmail.com</t>
  </si>
  <si>
    <t>TSB0104938</t>
  </si>
  <si>
    <t>LAWRENCE BORAM</t>
  </si>
  <si>
    <t>410 S CEDAR ST</t>
  </si>
  <si>
    <t>LARAMIE</t>
  </si>
  <si>
    <t>WY</t>
  </si>
  <si>
    <t>(307) 760-7832</t>
  </si>
  <si>
    <t>Oboram@gmail.com</t>
  </si>
  <si>
    <t>TSB0104958</t>
  </si>
  <si>
    <t>MEGHAN SELVY</t>
  </si>
  <si>
    <t>7140 N SHILO ROAD</t>
  </si>
  <si>
    <t>UNIONVILLE</t>
  </si>
  <si>
    <t>(606) 521-0437</t>
  </si>
  <si>
    <t>meghanJj@aol.com</t>
  </si>
  <si>
    <t>TSB0105004</t>
  </si>
  <si>
    <t>LAUREL L JONES</t>
  </si>
  <si>
    <t>109 ORCHARD LANE</t>
  </si>
  <si>
    <t>(317) 590-4606</t>
  </si>
  <si>
    <t>livingfearless@att.net</t>
  </si>
  <si>
    <t>TSB0105014</t>
  </si>
  <si>
    <t>JENNY MAE BOWLES</t>
  </si>
  <si>
    <t xml:space="preserve">6475 S FAIRFAX RD. </t>
  </si>
  <si>
    <t>(812) 318-6735</t>
  </si>
  <si>
    <t>jmbowles321@gmail.com</t>
  </si>
  <si>
    <t>TSB0105162</t>
  </si>
  <si>
    <t>ANDY AND DEBBIE WILSON, LLC</t>
  </si>
  <si>
    <t>(703) 300-4446</t>
  </si>
  <si>
    <t>peter.chinloy@gmail.com</t>
  </si>
  <si>
    <t>TSB0105226</t>
  </si>
  <si>
    <t>KEVIN SCHUBERT</t>
  </si>
  <si>
    <t>9808 MOONRIDGE CT</t>
  </si>
  <si>
    <t>LAS VEGAS</t>
  </si>
  <si>
    <t>NV</t>
  </si>
  <si>
    <t>(702) 449-0012</t>
  </si>
  <si>
    <t>kmschube@hotmail.com</t>
  </si>
  <si>
    <t>TSB0105272</t>
  </si>
  <si>
    <t>SCOTT SMITH</t>
  </si>
  <si>
    <t>9070 S. CHAPEL HILL RD</t>
  </si>
  <si>
    <t>HELTONVILLE</t>
  </si>
  <si>
    <t>(812) 837-9464</t>
  </si>
  <si>
    <t>sks1084@gmail.com</t>
  </si>
  <si>
    <t>TSB0105305</t>
  </si>
  <si>
    <t>TAYLER LYNN MCGLOCKLIN</t>
  </si>
  <si>
    <t>7840 W MAIN ST</t>
  </si>
  <si>
    <t xml:space="preserve">(812) 360-0415 </t>
  </si>
  <si>
    <t>tayler_mcglocklin2005@yahoo.com</t>
  </si>
  <si>
    <t>TSB0105356</t>
  </si>
  <si>
    <t>DANIEL FROHMAN</t>
  </si>
  <si>
    <t xml:space="preserve">1016 MANOR RD. </t>
  </si>
  <si>
    <t>(812) 929-2281</t>
  </si>
  <si>
    <t>daniel.frohman@tutanota.com</t>
  </si>
  <si>
    <t>TSB0105380</t>
  </si>
  <si>
    <t>LAYTON COCKERHAM</t>
  </si>
  <si>
    <t xml:space="preserve">1008 S MEADOWBROOK DR. </t>
  </si>
  <si>
    <t>(812) 340-0314</t>
  </si>
  <si>
    <t>layton@cockerham.us</t>
  </si>
  <si>
    <t>TSB0105429</t>
  </si>
  <si>
    <t>BRANDON SHELBY</t>
  </si>
  <si>
    <t>5485 S BRIGADIER BLVD</t>
  </si>
  <si>
    <t>(812) 679-7039</t>
  </si>
  <si>
    <t>oushelby5@yahoo.com</t>
  </si>
  <si>
    <t>TSB0105432</t>
  </si>
  <si>
    <t>JOHN M. WADDELL</t>
  </si>
  <si>
    <t>1244 TEMPLE RIDGE DR</t>
  </si>
  <si>
    <t>NASHVILLE</t>
  </si>
  <si>
    <t>(615) 403-1978</t>
  </si>
  <si>
    <t>bnaexcelproperties@gmail.com</t>
  </si>
  <si>
    <t>TSB0105466</t>
  </si>
  <si>
    <t>WILLIAM LEE</t>
  </si>
  <si>
    <t>216 MORNINGSIDE</t>
  </si>
  <si>
    <t>ELIZABETHTOWN</t>
  </si>
  <si>
    <t>(270) 723-3135</t>
  </si>
  <si>
    <t>coroner227@aol.com</t>
  </si>
  <si>
    <t>TSB0105474</t>
  </si>
  <si>
    <t>AMY WATSON</t>
  </si>
  <si>
    <t>6601 ST RD 158</t>
  </si>
  <si>
    <t>BEDFORD</t>
  </si>
  <si>
    <t>(812) 276-9777</t>
  </si>
  <si>
    <t>amy1watson@aol.com</t>
  </si>
  <si>
    <t>TSB0105495</t>
  </si>
  <si>
    <t>COLIN MCGRATH</t>
  </si>
  <si>
    <t>1719 W ARLINGTON RD APT 5</t>
  </si>
  <si>
    <t>(352) 804-2566</t>
  </si>
  <si>
    <t>colintimothymcgrath@gmail.com</t>
  </si>
  <si>
    <t>TSB0105515</t>
  </si>
  <si>
    <t>ZACHARY EDISON MULLER</t>
  </si>
  <si>
    <t>2404 S. BROWN AVENUE</t>
  </si>
  <si>
    <t>(502) 609-4163</t>
  </si>
  <si>
    <t>zachary.e.muller@gmail.com</t>
  </si>
  <si>
    <t>TSB0105591</t>
  </si>
  <si>
    <t>JAMES MATTHEW NEWMAN</t>
  </si>
  <si>
    <t>4191 GILMORE RD</t>
  </si>
  <si>
    <t>SPENCER</t>
  </si>
  <si>
    <t>(812) 325-4052</t>
  </si>
  <si>
    <t>JMATTNEWMAN@GMAIL.COM</t>
  </si>
  <si>
    <t>TSB0105624</t>
  </si>
  <si>
    <t>JORGE ALEJANDRO ROJAS</t>
  </si>
  <si>
    <t>557 CAMBRIDGE WAY</t>
  </si>
  <si>
    <t>BOLINGBROOK</t>
  </si>
  <si>
    <t>(424) 219-1582</t>
  </si>
  <si>
    <t>rojas.jorge96@gmail.com</t>
  </si>
  <si>
    <t>TSB0105696</t>
  </si>
  <si>
    <t>JAMES BRINKLEY</t>
  </si>
  <si>
    <t>4720 N KEYSTONE AVE</t>
  </si>
  <si>
    <t>(317) 259-4084</t>
  </si>
  <si>
    <t>ely@elystokesfireplace.com</t>
  </si>
  <si>
    <t>TSB0105763</t>
  </si>
  <si>
    <t>GEOFFREY W MCKIM</t>
  </si>
  <si>
    <t>3714 N BITTERSWEET DR</t>
  </si>
  <si>
    <t>(812) 360-7981</t>
  </si>
  <si>
    <t>geoff.mckim@gmail.com</t>
  </si>
  <si>
    <t>TSB0105807</t>
  </si>
  <si>
    <t xml:space="preserve">JASON SCHMIDT </t>
  </si>
  <si>
    <t xml:space="preserve">7000 NORTH TUNNEL RD </t>
  </si>
  <si>
    <t xml:space="preserve">UNIONVILLE </t>
  </si>
  <si>
    <t>(812) 320-5537</t>
  </si>
  <si>
    <t>jschmidt14@att.net</t>
  </si>
  <si>
    <t>TSB0105836</t>
  </si>
  <si>
    <t>HOMER  WESTON</t>
  </si>
  <si>
    <t>9201 EAST TROY AVENUE</t>
  </si>
  <si>
    <t>(317) 459-9407</t>
  </si>
  <si>
    <t>americanmoneyfinders1@gmail.com</t>
  </si>
  <si>
    <t>TSB0105878</t>
  </si>
  <si>
    <t>NICK GAHM</t>
  </si>
  <si>
    <t>2200 W SUDBURY DR</t>
  </si>
  <si>
    <t>(502) 262-8042</t>
  </si>
  <si>
    <t>gahmco@gmail.com</t>
  </si>
  <si>
    <t>TSB0105930</t>
  </si>
  <si>
    <t>JENNIFER WYNNE</t>
  </si>
  <si>
    <t>528 AMSONIA CIRCLE</t>
  </si>
  <si>
    <t>GUYTON</t>
  </si>
  <si>
    <t>(478) 538-0060</t>
  </si>
  <si>
    <t>jensantamarina@gmail.com</t>
  </si>
  <si>
    <t>TSB0105934</t>
  </si>
  <si>
    <t>ANDREW ALLEN HOLLAND</t>
  </si>
  <si>
    <t>916 E MAXWELL LANE</t>
  </si>
  <si>
    <t>(812) 340-4057</t>
  </si>
  <si>
    <t>hollandandrewa@gmail.com</t>
  </si>
  <si>
    <t>TSB0106000</t>
  </si>
  <si>
    <t>ANDREA LOVE</t>
  </si>
  <si>
    <t>6128 N HOLLY DRIVE</t>
  </si>
  <si>
    <t>(812) 325-7009</t>
  </si>
  <si>
    <t>al0vely@yahoo.com</t>
  </si>
  <si>
    <t>TSB0106025</t>
  </si>
  <si>
    <t>AMBER D CLARK</t>
  </si>
  <si>
    <t>1220 S TALL OAKS DR</t>
  </si>
  <si>
    <t>(812) 330-2723</t>
  </si>
  <si>
    <t>amberclark2009@gmail.com</t>
  </si>
  <si>
    <t>TSB0106064</t>
  </si>
  <si>
    <t>THOMAS G. SEIBEL</t>
  </si>
  <si>
    <t>3844 SOUTH GILLHAM DRIVE</t>
  </si>
  <si>
    <t>(812) 825-7833</t>
  </si>
  <si>
    <t>tdogtail@bluemarble.net</t>
  </si>
  <si>
    <t>TSB0106077</t>
  </si>
  <si>
    <t>JEREMY BURNETT</t>
  </si>
  <si>
    <t>1315 OAK POND ST</t>
  </si>
  <si>
    <t>RUSKIN</t>
  </si>
  <si>
    <t xml:space="preserve">(813) 573-5625 </t>
  </si>
  <si>
    <t>jeremy.burnett33@gmail.com</t>
  </si>
  <si>
    <t>TSB0106108</t>
  </si>
  <si>
    <t>MARCUS DOWDY</t>
  </si>
  <si>
    <t xml:space="preserve">1017 KINYON </t>
  </si>
  <si>
    <t xml:space="preserve">SOUTH BEND </t>
  </si>
  <si>
    <t>(574) 485-6060</t>
  </si>
  <si>
    <t>Qdow2015@gmail.com</t>
  </si>
  <si>
    <t>TSB0106126</t>
  </si>
  <si>
    <t>TRAVIS WHEELER</t>
  </si>
  <si>
    <t>5719 N. PATHWAYS DR.</t>
  </si>
  <si>
    <t>(812) 340-4643</t>
  </si>
  <si>
    <t>wheelerelectric@live.com</t>
  </si>
  <si>
    <t>TSB0106152</t>
  </si>
  <si>
    <t>DANIEL MIRER</t>
  </si>
  <si>
    <t>3725 E MESA LN</t>
  </si>
  <si>
    <t>47401-9577</t>
  </si>
  <si>
    <t>(812) 325-0479</t>
  </si>
  <si>
    <t>djmirer@gmail.com</t>
  </si>
  <si>
    <t>TSB0106193</t>
  </si>
  <si>
    <t>KARLA HUNTER</t>
  </si>
  <si>
    <t>1622 BISING AVE APT 4</t>
  </si>
  <si>
    <t>CINCINNATI</t>
  </si>
  <si>
    <t>(513) 504-8760</t>
  </si>
  <si>
    <t>dkstaffing@yahoo.com</t>
  </si>
  <si>
    <t>TSB0106197</t>
  </si>
  <si>
    <t>JACOB SEIBEL</t>
  </si>
  <si>
    <t>(812) 320-2947</t>
  </si>
  <si>
    <t>searth1@hotmail.com</t>
  </si>
  <si>
    <t>TSB0106219</t>
  </si>
  <si>
    <t>CARLOS SOTELO</t>
  </si>
  <si>
    <t>4758 WEST HIDDEN MEADOW DRIVE</t>
  </si>
  <si>
    <t>(760) 404-5263</t>
  </si>
  <si>
    <t>charlysotelo187@gmail.com</t>
  </si>
  <si>
    <t>TSB0106223</t>
  </si>
  <si>
    <t>CHERYL UNDERWOOD</t>
  </si>
  <si>
    <t>825 N WALNUT ,  STE A</t>
  </si>
  <si>
    <t>(812) 327-0948</t>
  </si>
  <si>
    <t>cunderwo@homefinder.org</t>
  </si>
  <si>
    <t>TSB0106227</t>
  </si>
  <si>
    <t>STEVEN R KRAHNKE</t>
  </si>
  <si>
    <t>3205 N BROWNCLIFF LN</t>
  </si>
  <si>
    <t>47408-1321</t>
  </si>
  <si>
    <t>(812) 272-8240</t>
  </si>
  <si>
    <t>krahnkesteve@gmail.com</t>
  </si>
  <si>
    <t>TSB0106230</t>
  </si>
  <si>
    <t>HOME DBA HOME</t>
  </si>
  <si>
    <t>4309 ROSEBRIAR WAY</t>
  </si>
  <si>
    <t>(214) 803-3152</t>
  </si>
  <si>
    <t>mseifu@swbell.net</t>
  </si>
  <si>
    <t>TSB0106283</t>
  </si>
  <si>
    <t>(812) 212-9555</t>
  </si>
  <si>
    <t>KevinFarris17@yahoo.com</t>
  </si>
  <si>
    <t>TSB0106285</t>
  </si>
  <si>
    <t>GUY KEVIN FARRIS</t>
  </si>
  <si>
    <t>8900 W REEVES RD</t>
  </si>
  <si>
    <t>TSB0106292</t>
  </si>
  <si>
    <t>DANIEL REED</t>
  </si>
  <si>
    <t>2369 N. BROWNCLIFF LN.</t>
  </si>
  <si>
    <t xml:space="preserve">(812) 320-9687 </t>
  </si>
  <si>
    <t>REEDD@INDIANA.EDU</t>
  </si>
  <si>
    <t>TSB0106307</t>
  </si>
  <si>
    <t>CAMERON GENTRY</t>
  </si>
  <si>
    <t>5717 W DELAP RD LOT 8</t>
  </si>
  <si>
    <t>(812) 272-0466</t>
  </si>
  <si>
    <t>cggentry115@gmail.com</t>
  </si>
  <si>
    <t>TSB0106318</t>
  </si>
  <si>
    <t>AARDVARK RENTALS</t>
  </si>
  <si>
    <t>1863 W LANCASTER DR</t>
  </si>
  <si>
    <t>(812) 369-6582</t>
  </si>
  <si>
    <t>aardvarkkeller@gmail.com</t>
  </si>
  <si>
    <t>TSB0106336</t>
  </si>
  <si>
    <t>LAUREN HARDING</t>
  </si>
  <si>
    <t>8788 W GRAVES RD</t>
  </si>
  <si>
    <t>47403-9521</t>
  </si>
  <si>
    <t>(812) 825-9501</t>
  </si>
  <si>
    <t>accounts@harrisheatingandair.com</t>
  </si>
  <si>
    <t>TSB0106338</t>
  </si>
  <si>
    <t>CAMERON CAUSEY</t>
  </si>
  <si>
    <t>1333 BRENTFORD LANE</t>
  </si>
  <si>
    <t>(317) 213-7481</t>
  </si>
  <si>
    <t>camerondeancausey@gmail.com</t>
  </si>
  <si>
    <t>TSB0106342</t>
  </si>
  <si>
    <t>JOSEPH  KELLER</t>
  </si>
  <si>
    <t xml:space="preserve">717 E. HOLLAND DR. </t>
  </si>
  <si>
    <t>(812) 272-3736</t>
  </si>
  <si>
    <t>kelljams@bluemarble.net</t>
  </si>
  <si>
    <t xml:space="preserve">IL </t>
  </si>
  <si>
    <t xml:space="preserve">CARBONDALE,  </t>
  </si>
  <si>
    <t xml:space="preserve">P. O. BOX 3074   </t>
  </si>
  <si>
    <t xml:space="preserve">1350 BEVERLY ROAD, SUITE 115-316  </t>
  </si>
  <si>
    <t xml:space="preserve">MCLEAN, </t>
  </si>
  <si>
    <t xml:space="preserve">VA  </t>
  </si>
  <si>
    <t xml:space="preserve">2043 W STANTON CT  </t>
  </si>
  <si>
    <t xml:space="preserve">BLOOMINGTON, </t>
  </si>
  <si>
    <t xml:space="preserve">IN  </t>
  </si>
  <si>
    <t xml:space="preserve">P.O. BOX 1000 - DEPT, #3035  </t>
  </si>
  <si>
    <t xml:space="preserve">MEMPHIS, </t>
  </si>
  <si>
    <t xml:space="preserve">TN  </t>
  </si>
  <si>
    <t xml:space="preserve">GUY KEVIN FARRIS    DBA FARRIS REAL ESTATE DEVELOPMENT </t>
  </si>
  <si>
    <t xml:space="preserve">8900 W REEVE RD </t>
  </si>
  <si>
    <t xml:space="preserve">SPENCER, </t>
  </si>
  <si>
    <t xml:space="preserve">5973 S HANDY ROAD  </t>
  </si>
  <si>
    <t xml:space="preserve">6808 W 12TH ST </t>
  </si>
  <si>
    <t xml:space="preserve">INDIANAPOLIS, </t>
  </si>
  <si>
    <t xml:space="preserve">319 N. EWING STREET </t>
  </si>
  <si>
    <t xml:space="preserve">SEYMOUR, </t>
  </si>
  <si>
    <t xml:space="preserve">2853 E SCHACHT RD  </t>
  </si>
  <si>
    <t xml:space="preserve">4411 W MAEFIELD 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</si>
</sst>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41" x14ac:knownFonts="1">
    <font>
      <sz val="10"/>
      <name val="Arial"/>
      <family val="2"/>
    </font>
    <font>
      <sz val="11"/>
      <color theme="1"/>
      <name val="Calibri"/>
      <family val="2"/>
      <scheme val="minor"/>
    </font>
    <font>
      <sz val="10"/>
      <color indexed="8"/>
      <name val="MS Sans Serif"/>
    </font>
    <font>
      <sz val="10"/>
      <color rgb="FF000000"/>
      <name val="MS Sans Serif"/>
    </font>
    <font>
      <sz val="11"/>
      <color theme="0"/>
      <name val="Arial"/>
      <family val="2"/>
    </font>
    <font>
      <sz val="1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FA7D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1"/>
      <color theme="1"/>
      <name val="Times New Roman"/>
      <family val="1"/>
    </font>
    <font>
      <sz val="12"/>
      <name val="Times New Roman"/>
      <family val="1"/>
    </font>
    <font>
      <sz val="12"/>
      <color theme="0"/>
      <name val="Times New Roman"/>
      <family val="1"/>
    </font>
    <font>
      <b/>
      <sz val="12"/>
      <color theme="0"/>
      <name val="Times New Roman"/>
      <family val="1"/>
    </font>
    <font>
      <b/>
      <sz val="10"/>
      <color indexed="8"/>
      <name val="Times New Roman"/>
      <family val="1"/>
    </font>
    <font>
      <sz val="10"/>
      <color indexed="8"/>
      <name val="Times New Roman"/>
      <family val="1"/>
    </font>
    <font>
      <b/>
      <sz val="18"/>
      <color indexed="8"/>
      <name val="Times New Roman"/>
      <family val="1"/>
    </font>
    <font>
      <b/>
      <sz val="16"/>
      <color indexed="8"/>
      <name val="Times New Roman"/>
      <family val="1"/>
    </font>
    <font>
      <sz val="12"/>
      <color indexed="8"/>
      <name val="Times New Roman"/>
      <family val="1"/>
    </font>
    <font>
      <sz val="11"/>
      <color indexed="8"/>
      <name val="Times New Roman"/>
      <family val="1"/>
    </font>
    <font>
      <b/>
      <sz val="12"/>
      <color indexed="8"/>
      <name val="Times New Roman"/>
      <family val="1"/>
    </font>
    <font>
      <sz val="10"/>
      <name val="Times New Roman"/>
      <family val="1"/>
    </font>
    <font>
      <b/>
      <sz val="12"/>
      <name val="Times New Roman"/>
      <family val="1"/>
    </font>
    <font>
      <sz val="14"/>
      <color theme="0"/>
      <name val="Times New Roman"/>
      <family val="1"/>
    </font>
    <font>
      <sz val="9"/>
      <color indexed="81"/>
      <name val="Tahoma"/>
      <family val="2"/>
    </font>
    <font>
      <b/>
      <sz val="9"/>
      <color indexed="81"/>
      <name val="Tahoma"/>
      <family val="2"/>
    </font>
    <font>
      <sz val="18"/>
      <color theme="0"/>
      <name val="Times New Roman"/>
      <family val="1"/>
    </font>
    <font>
      <sz val="11"/>
      <name val="Times New Roman"/>
      <family val="1"/>
    </font>
    <font>
      <b/>
      <sz val="11"/>
      <name val="Times New Roman"/>
      <family val="1"/>
    </font>
    <font>
      <b/>
      <sz val="22"/>
      <color theme="0"/>
      <name val="Times New Roman"/>
      <family val="1"/>
    </font>
    <font>
      <b/>
      <sz val="10"/>
      <name val="Times New Roman"/>
      <family val="1"/>
    </font>
    <font>
      <sz val="9"/>
      <color theme="1"/>
      <name val="Times New Roman"/>
      <family val="1"/>
    </font>
    <font>
      <sz val="12"/>
      <color rgb="FF212529"/>
      <name val="Times New Roman"/>
      <family val="1"/>
    </font>
    <font>
      <sz val="12"/>
      <color rgb="FF000000"/>
      <name val="Times New Roman"/>
      <family val="1"/>
    </font>
  </fonts>
  <fills count="5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39994506668294322"/>
        <bgColor indexed="64"/>
      </patternFill>
    </fill>
    <fill>
      <patternFill patternType="solid">
        <fgColor theme="8" tint="0.39994506668294322"/>
        <bgColor indexed="64"/>
      </patternFill>
    </fill>
    <fill>
      <patternFill patternType="solid">
        <fgColor theme="7" tint="0.59996337778862885"/>
        <bgColor indexed="64"/>
      </patternFill>
    </fill>
    <fill>
      <patternFill patternType="solid">
        <fgColor theme="9" tint="0.39994506668294322"/>
        <bgColor indexed="64"/>
      </patternFill>
    </fill>
    <fill>
      <patternFill patternType="solid">
        <fgColor theme="2" tint="-9.9948118533890809E-2"/>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0" tint="-0.149967955565050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A5A5C3"/>
        <bgColor indexed="64"/>
      </patternFill>
    </fill>
    <fill>
      <patternFill patternType="solid">
        <fgColor theme="0"/>
        <bgColor rgb="FFF0F0F0"/>
      </patternFill>
    </fill>
    <fill>
      <patternFill patternType="solid">
        <fgColor rgb="FFFFFFCC"/>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theme="7" tint="0.59999389629810485"/>
        <bgColor rgb="FFF0F0F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rgb="FFA0A0A0"/>
      </left>
      <right style="thin">
        <color rgb="FFA0A0A0"/>
      </right>
      <top style="thin">
        <color rgb="FFA0A0A0"/>
      </top>
      <bottom style="thin">
        <color rgb="FFA0A0A0"/>
      </bottom>
      <diagonal/>
    </border>
  </borders>
  <cellStyleXfs count="54">
    <xf numFmtId="0" fontId="0" fillId="0" borderId="1">
      <alignment horizontal="center" vertical="center"/>
    </xf>
    <xf numFmtId="44" fontId="2" fillId="0" borderId="0" applyFont="0" applyFill="0" applyBorder="0" applyAlignment="0" applyProtection="0"/>
    <xf numFmtId="0" fontId="4" fillId="6" borderId="0" applyNumberFormat="0" applyBorder="0" applyAlignment="0" applyProtection="0"/>
    <xf numFmtId="0" fontId="5" fillId="3" borderId="0" applyNumberFormat="0" applyBorder="0" applyAlignment="0" applyProtection="0"/>
    <xf numFmtId="0" fontId="4" fillId="5" borderId="0" applyNumberFormat="0" applyBorder="0" applyAlignment="0" applyProtection="0"/>
    <xf numFmtId="0" fontId="5" fillId="10" borderId="0" applyNumberFormat="0" applyAlignment="0" applyProtection="0"/>
    <xf numFmtId="0" fontId="5" fillId="7" borderId="4" applyNumberFormat="0" applyAlignment="0" applyProtection="0"/>
    <xf numFmtId="0" fontId="5" fillId="8" borderId="0" applyNumberFormat="0" applyAlignment="0" applyProtection="0"/>
    <xf numFmtId="0" fontId="5" fillId="9" borderId="0" applyNumberFormat="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11" borderId="8" applyNumberFormat="0" applyAlignment="0" applyProtection="0"/>
    <xf numFmtId="0" fontId="11" fillId="0" borderId="9" applyNumberFormat="0" applyFill="0" applyAlignment="0" applyProtection="0"/>
    <xf numFmtId="0" fontId="12" fillId="0" borderId="0" applyNumberFormat="0" applyFill="0" applyBorder="0" applyAlignment="0" applyProtection="0"/>
    <xf numFmtId="0" fontId="2" fillId="12" borderId="10" applyNumberFormat="0" applyFont="0" applyAlignment="0" applyProtection="0"/>
    <xf numFmtId="0" fontId="13" fillId="0" borderId="11" applyNumberFormat="0" applyFill="0" applyAlignment="0" applyProtection="0"/>
    <xf numFmtId="0" fontId="1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4" fillId="36" borderId="0" applyNumberFormat="0" applyBorder="0" applyAlignment="0" applyProtection="0"/>
    <xf numFmtId="0" fontId="18" fillId="3" borderId="0" applyBorder="0" applyProtection="0">
      <alignment horizontal="center" vertical="center"/>
    </xf>
    <xf numFmtId="0" fontId="18" fillId="46" borderId="0" applyBorder="0" applyProtection="0">
      <alignment horizontal="center" vertical="center"/>
    </xf>
    <xf numFmtId="0" fontId="18" fillId="41" borderId="0" applyBorder="0" applyProtection="0">
      <alignment horizontal="center" vertical="center"/>
    </xf>
    <xf numFmtId="0" fontId="18" fillId="8" borderId="4" applyProtection="0">
      <alignment horizontal="center" vertical="center"/>
    </xf>
    <xf numFmtId="0" fontId="18" fillId="39" borderId="0" applyProtection="0">
      <alignment horizontal="center" vertical="center"/>
    </xf>
    <xf numFmtId="0" fontId="18" fillId="38" borderId="0" applyProtection="0">
      <alignment horizontal="center" vertical="center"/>
    </xf>
    <xf numFmtId="0" fontId="18" fillId="37" borderId="0" applyProtection="0">
      <alignment horizontal="center" vertical="center"/>
    </xf>
  </cellStyleXfs>
  <cellXfs count="323">
    <xf numFmtId="0" fontId="0" fillId="0" borderId="0" xfId="0" applyBorder="1" applyAlignment="1"/>
    <xf numFmtId="1" fontId="15" fillId="4" borderId="0" xfId="0" applyNumberFormat="1" applyFont="1" applyFill="1" applyBorder="1" applyAlignment="1">
      <alignment horizontal="center"/>
    </xf>
    <xf numFmtId="0" fontId="15" fillId="4" borderId="0" xfId="0" applyFont="1" applyFill="1" applyBorder="1" applyAlignment="1">
      <alignment horizontal="left"/>
    </xf>
    <xf numFmtId="0" fontId="15" fillId="4" borderId="0" xfId="0" applyFont="1" applyFill="1" applyBorder="1" applyAlignment="1"/>
    <xf numFmtId="4" fontId="15" fillId="4" borderId="0" xfId="0" applyNumberFormat="1" applyFont="1" applyFill="1" applyBorder="1" applyAlignment="1"/>
    <xf numFmtId="164" fontId="15" fillId="4" borderId="0" xfId="0" applyNumberFormat="1" applyFont="1" applyFill="1" applyBorder="1" applyAlignment="1"/>
    <xf numFmtId="14" fontId="15" fillId="4" borderId="0" xfId="0" applyNumberFormat="1" applyFont="1" applyFill="1" applyBorder="1" applyAlignment="1"/>
    <xf numFmtId="0" fontId="15" fillId="4" borderId="0" xfId="0" applyFont="1" applyFill="1" applyBorder="1" applyAlignment="1">
      <alignment horizontal="right"/>
    </xf>
    <xf numFmtId="1" fontId="15" fillId="4" borderId="0" xfId="0" applyNumberFormat="1" applyFont="1" applyFill="1" applyBorder="1" applyAlignment="1"/>
    <xf numFmtId="0" fontId="15" fillId="4" borderId="0" xfId="0" applyFont="1" applyFill="1" applyBorder="1">
      <alignment horizontal="center" vertical="center"/>
    </xf>
    <xf numFmtId="44" fontId="15" fillId="4" borderId="0" xfId="0" applyNumberFormat="1" applyFont="1" applyFill="1" applyBorder="1" applyAlignment="1"/>
    <xf numFmtId="164" fontId="15" fillId="4" borderId="0" xfId="0" applyNumberFormat="1" applyFont="1" applyFill="1" applyBorder="1" applyAlignment="1">
      <alignment horizontal="center"/>
    </xf>
    <xf numFmtId="164" fontId="15" fillId="4" borderId="2" xfId="0" applyNumberFormat="1" applyFont="1" applyFill="1" applyBorder="1" applyAlignment="1">
      <alignment horizontal="center"/>
    </xf>
    <xf numFmtId="0" fontId="15" fillId="4" borderId="1" xfId="0" applyFont="1" applyFill="1">
      <alignment horizontal="center" vertical="center"/>
    </xf>
    <xf numFmtId="164" fontId="15" fillId="4" borderId="3" xfId="0" applyNumberFormat="1" applyFont="1" applyFill="1" applyBorder="1">
      <alignment horizontal="center" vertical="center"/>
    </xf>
    <xf numFmtId="164" fontId="15" fillId="4" borderId="1" xfId="0" applyNumberFormat="1" applyFont="1" applyFill="1">
      <alignment horizontal="center" vertical="center"/>
    </xf>
    <xf numFmtId="14" fontId="15" fillId="4" borderId="1" xfId="0" applyNumberFormat="1" applyFont="1" applyFill="1">
      <alignment horizontal="center" vertical="center"/>
    </xf>
    <xf numFmtId="0" fontId="15" fillId="4" borderId="13" xfId="0" applyFont="1" applyFill="1" applyBorder="1">
      <alignment horizontal="center" vertical="center"/>
    </xf>
    <xf numFmtId="0" fontId="15" fillId="4" borderId="12" xfId="0" applyFont="1" applyFill="1" applyBorder="1">
      <alignment horizontal="center" vertical="center"/>
    </xf>
    <xf numFmtId="44" fontId="15" fillId="4" borderId="1" xfId="0" applyNumberFormat="1" applyFont="1" applyFill="1">
      <alignment horizontal="center" vertical="center"/>
    </xf>
    <xf numFmtId="1" fontId="15" fillId="4" borderId="1" xfId="0" applyNumberFormat="1" applyFont="1" applyFill="1">
      <alignment horizontal="center" vertical="center"/>
    </xf>
    <xf numFmtId="0" fontId="15" fillId="4" borderId="1" xfId="0" applyFont="1" applyFill="1" applyAlignment="1"/>
    <xf numFmtId="4" fontId="15" fillId="4" borderId="1" xfId="0" applyNumberFormat="1" applyFont="1" applyFill="1">
      <alignment horizontal="center" vertical="center"/>
    </xf>
    <xf numFmtId="0" fontId="15" fillId="4" borderId="1" xfId="50" applyFont="1" applyFill="1" applyBorder="1">
      <alignment horizontal="center" vertical="center"/>
    </xf>
    <xf numFmtId="164" fontId="15" fillId="4" borderId="1" xfId="50" applyNumberFormat="1" applyFont="1" applyFill="1" applyBorder="1">
      <alignment horizontal="center" vertical="center"/>
    </xf>
    <xf numFmtId="0" fontId="15" fillId="4" borderId="1" xfId="0" applyFont="1" applyFill="1" applyAlignment="1">
      <alignment horizontal="center" vertical="center" wrapText="1"/>
    </xf>
    <xf numFmtId="164" fontId="15" fillId="4" borderId="22" xfId="0" applyNumberFormat="1" applyFont="1" applyFill="1" applyBorder="1" applyAlignment="1">
      <alignment horizontal="center"/>
    </xf>
    <xf numFmtId="0" fontId="15" fillId="4" borderId="22" xfId="0" applyFont="1" applyFill="1" applyBorder="1">
      <alignment horizontal="center" vertical="center"/>
    </xf>
    <xf numFmtId="164" fontId="15" fillId="4" borderId="22" xfId="0" applyNumberFormat="1" applyFont="1" applyFill="1" applyBorder="1">
      <alignment horizontal="center" vertical="center"/>
    </xf>
    <xf numFmtId="14" fontId="15" fillId="4" borderId="22" xfId="0" applyNumberFormat="1" applyFont="1" applyFill="1" applyBorder="1">
      <alignment horizontal="center" vertical="center"/>
    </xf>
    <xf numFmtId="164" fontId="15" fillId="4" borderId="22" xfId="0" applyNumberFormat="1" applyFont="1" applyFill="1" applyBorder="1" applyAlignment="1">
      <alignment horizontal="center" vertical="center" wrapText="1"/>
    </xf>
    <xf numFmtId="164" fontId="15" fillId="4" borderId="12" xfId="0" applyNumberFormat="1" applyFont="1" applyFill="1" applyBorder="1">
      <alignment horizontal="center" vertical="center"/>
    </xf>
    <xf numFmtId="164" fontId="15" fillId="4" borderId="2" xfId="0" applyNumberFormat="1" applyFont="1" applyFill="1" applyBorder="1">
      <alignment horizontal="center" vertical="center"/>
    </xf>
    <xf numFmtId="0" fontId="15" fillId="4" borderId="15" xfId="0" applyFont="1" applyFill="1" applyBorder="1" applyAlignment="1"/>
    <xf numFmtId="0" fontId="15" fillId="4" borderId="15" xfId="0" applyFont="1" applyFill="1" applyBorder="1">
      <alignment horizontal="center" vertical="center"/>
    </xf>
    <xf numFmtId="0" fontId="15" fillId="4" borderId="0" xfId="50" applyFont="1" applyFill="1" applyBorder="1" applyProtection="1">
      <alignment horizontal="center" vertical="center"/>
    </xf>
    <xf numFmtId="164" fontId="15" fillId="4" borderId="13" xfId="0" applyNumberFormat="1" applyFont="1" applyFill="1" applyBorder="1">
      <alignment horizontal="center" vertical="center"/>
    </xf>
    <xf numFmtId="0" fontId="15" fillId="4" borderId="22" xfId="0" applyFont="1" applyFill="1" applyBorder="1" applyAlignment="1"/>
    <xf numFmtId="164" fontId="15" fillId="4" borderId="18" xfId="0" applyNumberFormat="1" applyFont="1" applyFill="1" applyBorder="1">
      <alignment horizontal="center" vertical="center"/>
    </xf>
    <xf numFmtId="164" fontId="15" fillId="4" borderId="12" xfId="50" applyNumberFormat="1" applyFont="1" applyFill="1" applyBorder="1">
      <alignment horizontal="center" vertical="center"/>
    </xf>
    <xf numFmtId="14" fontId="15" fillId="4" borderId="13" xfId="0" applyNumberFormat="1" applyFont="1" applyFill="1" applyBorder="1">
      <alignment horizontal="center" vertical="center"/>
    </xf>
    <xf numFmtId="0" fontId="15" fillId="4" borderId="14" xfId="0" applyFont="1" applyFill="1" applyBorder="1">
      <alignment horizontal="center" vertical="center"/>
    </xf>
    <xf numFmtId="14" fontId="15" fillId="4" borderId="22" xfId="0" applyNumberFormat="1" applyFont="1" applyFill="1" applyBorder="1" applyAlignment="1"/>
    <xf numFmtId="0" fontId="15" fillId="4" borderId="13" xfId="0" applyFont="1" applyFill="1" applyBorder="1" applyAlignment="1">
      <alignment horizontal="right"/>
    </xf>
    <xf numFmtId="0" fontId="16" fillId="4" borderId="0" xfId="0" applyFont="1" applyFill="1" applyBorder="1" applyAlignment="1">
      <alignment horizontal="left" vertical="center"/>
    </xf>
    <xf numFmtId="0" fontId="15" fillId="4" borderId="0" xfId="0" applyFont="1" applyFill="1" applyBorder="1" applyAlignment="1">
      <alignment horizontal="left" vertical="top"/>
    </xf>
    <xf numFmtId="0" fontId="16" fillId="4" borderId="17" xfId="0" applyFont="1" applyFill="1" applyBorder="1" applyAlignment="1">
      <alignment horizontal="left" vertical="center"/>
    </xf>
    <xf numFmtId="0" fontId="20" fillId="40" borderId="3" xfId="0" applyFont="1" applyFill="1" applyBorder="1">
      <alignment horizontal="center" vertical="center"/>
    </xf>
    <xf numFmtId="44" fontId="20" fillId="40" borderId="3" xfId="0" applyNumberFormat="1" applyFont="1" applyFill="1" applyBorder="1">
      <alignment horizontal="center" vertical="center"/>
    </xf>
    <xf numFmtId="1" fontId="20" fillId="40" borderId="3" xfId="0" applyNumberFormat="1" applyFont="1" applyFill="1" applyBorder="1">
      <alignment horizontal="center" vertical="center"/>
    </xf>
    <xf numFmtId="164" fontId="20" fillId="40" borderId="3" xfId="0" applyNumberFormat="1" applyFont="1" applyFill="1" applyBorder="1">
      <alignment horizontal="center" vertical="center"/>
    </xf>
    <xf numFmtId="14" fontId="20" fillId="40" borderId="23" xfId="0" applyNumberFormat="1" applyFont="1" applyFill="1" applyBorder="1">
      <alignment horizontal="center" vertical="center"/>
    </xf>
    <xf numFmtId="14" fontId="20" fillId="40" borderId="22" xfId="0" applyNumberFormat="1" applyFont="1" applyFill="1" applyBorder="1">
      <alignment horizontal="center" vertical="center"/>
    </xf>
    <xf numFmtId="0" fontId="20" fillId="40" borderId="17" xfId="0" applyFont="1" applyFill="1" applyBorder="1">
      <alignment horizontal="center" vertical="center"/>
    </xf>
    <xf numFmtId="0" fontId="20" fillId="40" borderId="22" xfId="0" applyFont="1" applyFill="1" applyBorder="1">
      <alignment horizontal="center" vertical="center"/>
    </xf>
    <xf numFmtId="164" fontId="20" fillId="40" borderId="18" xfId="0" applyNumberFormat="1" applyFont="1" applyFill="1" applyBorder="1">
      <alignment horizontal="center" vertical="center"/>
    </xf>
    <xf numFmtId="14" fontId="20" fillId="40" borderId="3" xfId="0" applyNumberFormat="1" applyFont="1" applyFill="1" applyBorder="1">
      <alignment horizontal="center" vertical="center"/>
    </xf>
    <xf numFmtId="0" fontId="20" fillId="40" borderId="23" xfId="0" applyFont="1" applyFill="1" applyBorder="1">
      <alignment horizontal="center" vertical="center"/>
    </xf>
    <xf numFmtId="0" fontId="20" fillId="40" borderId="18" xfId="0" applyFont="1" applyFill="1" applyBorder="1">
      <alignment horizontal="center" vertical="center"/>
    </xf>
    <xf numFmtId="164" fontId="20" fillId="40" borderId="23" xfId="0" applyNumberFormat="1" applyFont="1" applyFill="1" applyBorder="1">
      <alignment horizontal="center" vertical="center"/>
    </xf>
    <xf numFmtId="0" fontId="20" fillId="40" borderId="12" xfId="0" applyFont="1" applyFill="1" applyBorder="1">
      <alignment horizontal="center" vertical="center"/>
    </xf>
    <xf numFmtId="0" fontId="20" fillId="40" borderId="1" xfId="0" applyFont="1" applyFill="1">
      <alignment horizontal="center" vertical="center"/>
    </xf>
    <xf numFmtId="0" fontId="20" fillId="40" borderId="20" xfId="0" applyFont="1" applyFill="1" applyBorder="1">
      <alignment horizontal="center" vertical="center"/>
    </xf>
    <xf numFmtId="0" fontId="20" fillId="40" borderId="15" xfId="0" applyFont="1" applyFill="1" applyBorder="1" applyAlignment="1"/>
    <xf numFmtId="0" fontId="20" fillId="40" borderId="0" xfId="0" applyFont="1" applyFill="1" applyBorder="1" applyAlignment="1"/>
    <xf numFmtId="0" fontId="20" fillId="40" borderId="0" xfId="0" applyFont="1" applyFill="1" applyBorder="1">
      <alignment horizontal="center" vertical="center"/>
    </xf>
    <xf numFmtId="164" fontId="20" fillId="40" borderId="22" xfId="0" applyNumberFormat="1" applyFont="1" applyFill="1" applyBorder="1">
      <alignment horizontal="center" vertical="center"/>
    </xf>
    <xf numFmtId="1" fontId="20" fillId="40" borderId="22" xfId="0" applyNumberFormat="1" applyFont="1" applyFill="1" applyBorder="1">
      <alignment horizontal="center" vertical="center"/>
    </xf>
    <xf numFmtId="14" fontId="20" fillId="40" borderId="15" xfId="0" applyNumberFormat="1" applyFont="1" applyFill="1" applyBorder="1">
      <alignment horizontal="center" vertical="center"/>
    </xf>
    <xf numFmtId="164" fontId="20" fillId="40" borderId="16" xfId="0" applyNumberFormat="1" applyFont="1" applyFill="1" applyBorder="1">
      <alignment horizontal="center" vertical="center"/>
    </xf>
    <xf numFmtId="0" fontId="20" fillId="40" borderId="15" xfId="0" applyFont="1" applyFill="1" applyBorder="1">
      <alignment horizontal="center" vertical="center"/>
    </xf>
    <xf numFmtId="0" fontId="20" fillId="40" borderId="16" xfId="0" applyFont="1" applyFill="1" applyBorder="1">
      <alignment horizontal="center" vertical="center"/>
    </xf>
    <xf numFmtId="164" fontId="20" fillId="40" borderId="15" xfId="0" applyNumberFormat="1" applyFont="1" applyFill="1" applyBorder="1">
      <alignment horizontal="center" vertical="center"/>
    </xf>
    <xf numFmtId="14" fontId="20" fillId="40" borderId="16" xfId="0" applyNumberFormat="1" applyFont="1" applyFill="1" applyBorder="1">
      <alignment horizontal="center" vertical="center"/>
    </xf>
    <xf numFmtId="0" fontId="21" fillId="0" borderId="0" xfId="0" applyFont="1" applyBorder="1" applyAlignment="1"/>
    <xf numFmtId="0" fontId="22" fillId="0" borderId="0" xfId="0" applyFont="1" applyBorder="1" applyAlignment="1"/>
    <xf numFmtId="0" fontId="22" fillId="2" borderId="0" xfId="0" applyFont="1" applyFill="1" applyBorder="1" applyAlignment="1"/>
    <xf numFmtId="0" fontId="25" fillId="0" borderId="0" xfId="0" applyFont="1" applyBorder="1" applyAlignment="1"/>
    <xf numFmtId="0" fontId="25" fillId="0" borderId="0" xfId="0" applyFont="1" applyBorder="1" applyAlignment="1">
      <alignment vertical="center"/>
    </xf>
    <xf numFmtId="0" fontId="25" fillId="4" borderId="0" xfId="0" applyFont="1" applyFill="1" applyBorder="1" applyAlignment="1">
      <alignment vertical="center"/>
    </xf>
    <xf numFmtId="0" fontId="25" fillId="4" borderId="0" xfId="0" applyFont="1" applyFill="1" applyBorder="1" applyAlignment="1"/>
    <xf numFmtId="0" fontId="15" fillId="0" borderId="0" xfId="0" applyFont="1" applyBorder="1" applyAlignment="1">
      <alignment vertical="center"/>
    </xf>
    <xf numFmtId="0" fontId="27" fillId="0" borderId="0" xfId="0" applyFont="1" applyBorder="1" applyAlignment="1">
      <alignment vertical="center"/>
    </xf>
    <xf numFmtId="0" fontId="27" fillId="0" borderId="0" xfId="0" applyFont="1" applyBorder="1" applyAlignment="1"/>
    <xf numFmtId="0" fontId="22" fillId="0" borderId="3" xfId="0" applyFont="1" applyBorder="1" applyAlignment="1">
      <alignment horizontal="center"/>
    </xf>
    <xf numFmtId="37" fontId="15" fillId="4" borderId="12" xfId="0" applyNumberFormat="1" applyFont="1" applyFill="1" applyBorder="1" applyAlignment="1">
      <alignment horizontal="center"/>
    </xf>
    <xf numFmtId="164" fontId="22" fillId="0" borderId="22" xfId="0" applyNumberFormat="1" applyFont="1" applyBorder="1" applyAlignment="1"/>
    <xf numFmtId="0" fontId="22" fillId="0" borderId="1" xfId="0" applyFont="1" applyAlignment="1"/>
    <xf numFmtId="0" fontId="26" fillId="2" borderId="1" xfId="0" applyFont="1" applyFill="1" applyAlignment="1">
      <alignment vertical="center"/>
    </xf>
    <xf numFmtId="164" fontId="17" fillId="4" borderId="0" xfId="0" applyNumberFormat="1" applyFont="1" applyFill="1" applyBorder="1" applyAlignment="1">
      <alignment horizontal="center"/>
    </xf>
    <xf numFmtId="164" fontId="15" fillId="4" borderId="0" xfId="0" applyNumberFormat="1" applyFont="1" applyFill="1" applyBorder="1" applyAlignment="1">
      <alignment wrapText="1"/>
    </xf>
    <xf numFmtId="164" fontId="15" fillId="40" borderId="1" xfId="0" applyNumberFormat="1" applyFont="1" applyFill="1">
      <alignment horizontal="center" vertical="center"/>
    </xf>
    <xf numFmtId="0" fontId="15" fillId="4" borderId="20" xfId="50" applyFont="1" applyFill="1" applyBorder="1" applyProtection="1">
      <alignment horizontal="center" vertical="center"/>
    </xf>
    <xf numFmtId="0" fontId="15" fillId="4" borderId="20" xfId="0" applyFont="1" applyFill="1" applyBorder="1">
      <alignment horizontal="center" vertical="center"/>
    </xf>
    <xf numFmtId="0" fontId="15" fillId="4" borderId="21" xfId="0" applyFont="1" applyFill="1" applyBorder="1">
      <alignment horizontal="center" vertical="center"/>
    </xf>
    <xf numFmtId="0" fontId="15" fillId="4" borderId="16" xfId="0" applyFont="1" applyFill="1" applyBorder="1">
      <alignment horizontal="center" vertical="center"/>
    </xf>
    <xf numFmtId="164" fontId="15" fillId="4" borderId="19" xfId="0" applyNumberFormat="1" applyFont="1" applyFill="1" applyBorder="1">
      <alignment horizontal="center" vertical="center"/>
    </xf>
    <xf numFmtId="164" fontId="15" fillId="4" borderId="20" xfId="0" applyNumberFormat="1" applyFont="1" applyFill="1" applyBorder="1">
      <alignment horizontal="center" vertical="center"/>
    </xf>
    <xf numFmtId="164" fontId="15" fillId="4" borderId="21" xfId="0" applyNumberFormat="1" applyFont="1" applyFill="1" applyBorder="1">
      <alignment horizontal="center" vertical="center"/>
    </xf>
    <xf numFmtId="164" fontId="15" fillId="4" borderId="15" xfId="0" applyNumberFormat="1" applyFont="1" applyFill="1" applyBorder="1">
      <alignment horizontal="center" vertical="center"/>
    </xf>
    <xf numFmtId="164" fontId="15" fillId="4" borderId="0" xfId="0" applyNumberFormat="1" applyFont="1" applyFill="1" applyBorder="1">
      <alignment horizontal="center" vertical="center"/>
    </xf>
    <xf numFmtId="164" fontId="15" fillId="4" borderId="16" xfId="0" applyNumberFormat="1" applyFont="1" applyFill="1" applyBorder="1">
      <alignment horizontal="center" vertical="center"/>
    </xf>
    <xf numFmtId="0" fontId="15" fillId="4" borderId="19" xfId="0" applyFont="1" applyFill="1" applyBorder="1">
      <alignment horizontal="center" vertical="center"/>
    </xf>
    <xf numFmtId="0" fontId="0" fillId="0" borderId="1" xfId="0" applyAlignment="1"/>
    <xf numFmtId="0" fontId="28" fillId="0" borderId="0" xfId="52" applyFont="1" applyFill="1" applyProtection="1">
      <alignment horizontal="center" vertical="center"/>
    </xf>
    <xf numFmtId="0" fontId="28" fillId="43" borderId="0" xfId="52" applyFont="1" applyFill="1" applyProtection="1">
      <alignment horizontal="center" vertical="center"/>
    </xf>
    <xf numFmtId="0" fontId="22" fillId="43" borderId="0" xfId="0" applyFont="1" applyFill="1" applyBorder="1" applyAlignment="1"/>
    <xf numFmtId="0" fontId="0" fillId="0" borderId="1" xfId="0" applyAlignment="1">
      <alignment horizontal="left"/>
    </xf>
    <xf numFmtId="0" fontId="22" fillId="0" borderId="0" xfId="0" applyFont="1" applyBorder="1" applyAlignment="1">
      <alignment horizontal="left"/>
    </xf>
    <xf numFmtId="49" fontId="22" fillId="0" borderId="0" xfId="0" applyNumberFormat="1" applyFont="1" applyBorder="1" applyAlignment="1">
      <alignment horizontal="left"/>
    </xf>
    <xf numFmtId="2" fontId="22" fillId="0" borderId="1" xfId="0" applyNumberFormat="1" applyFont="1" applyAlignment="1"/>
    <xf numFmtId="0" fontId="34" fillId="44" borderId="1" xfId="0" applyFont="1" applyFill="1" applyAlignment="1">
      <alignment horizontal="center"/>
    </xf>
    <xf numFmtId="0" fontId="34" fillId="0" borderId="1" xfId="0" applyFont="1" applyAlignment="1">
      <alignment horizontal="center"/>
    </xf>
    <xf numFmtId="0" fontId="34" fillId="0" borderId="0" xfId="0" applyFont="1" applyBorder="1" applyAlignment="1">
      <alignment horizontal="center"/>
    </xf>
    <xf numFmtId="164" fontId="34" fillId="0" borderId="1" xfId="0" applyNumberFormat="1" applyFont="1" applyAlignment="1">
      <alignment horizontal="center"/>
    </xf>
    <xf numFmtId="0" fontId="35" fillId="44" borderId="1" xfId="0" applyFont="1" applyFill="1" applyAlignment="1">
      <alignment horizontal="center"/>
    </xf>
    <xf numFmtId="0" fontId="35" fillId="0" borderId="1" xfId="0" applyFont="1" applyAlignment="1">
      <alignment horizontal="center"/>
    </xf>
    <xf numFmtId="0" fontId="35" fillId="0" borderId="1" xfId="0" applyFont="1" applyAlignment="1">
      <alignment horizontal="center" wrapText="1"/>
    </xf>
    <xf numFmtId="0" fontId="22" fillId="4" borderId="0" xfId="0" applyFont="1" applyFill="1" applyBorder="1" applyAlignment="1"/>
    <xf numFmtId="0" fontId="28" fillId="4" borderId="0" xfId="52" applyFont="1" applyFill="1" applyProtection="1">
      <alignment horizontal="center" vertical="center"/>
    </xf>
    <xf numFmtId="0" fontId="28" fillId="4" borderId="0" xfId="52" applyFont="1" applyFill="1" applyAlignment="1" applyProtection="1">
      <alignment horizontal="left" vertical="center"/>
    </xf>
    <xf numFmtId="0" fontId="15" fillId="45" borderId="1" xfId="0" applyFont="1" applyFill="1" applyAlignment="1">
      <alignment horizontal="center" vertical="center" wrapText="1"/>
    </xf>
    <xf numFmtId="164" fontId="15" fillId="40" borderId="2" xfId="0" applyNumberFormat="1" applyFont="1" applyFill="1" applyBorder="1">
      <alignment horizontal="center" vertical="center"/>
    </xf>
    <xf numFmtId="164" fontId="15" fillId="40" borderId="3" xfId="0" applyNumberFormat="1" applyFont="1" applyFill="1" applyBorder="1">
      <alignment horizontal="center" vertical="center"/>
    </xf>
    <xf numFmtId="0" fontId="0" fillId="0" borderId="1" xfId="0">
      <alignment horizontal="center" vertical="center"/>
    </xf>
    <xf numFmtId="0" fontId="35" fillId="0" borderId="0" xfId="0" applyFont="1" applyBorder="1" applyAlignment="1">
      <alignment horizontal="center"/>
    </xf>
    <xf numFmtId="0" fontId="37" fillId="0" borderId="1" xfId="0" applyFont="1" applyAlignment="1">
      <alignment horizontal="center" wrapText="1"/>
    </xf>
    <xf numFmtId="0" fontId="34" fillId="0" borderId="16" xfId="0" applyFont="1" applyBorder="1" applyAlignment="1">
      <alignment horizontal="center"/>
    </xf>
    <xf numFmtId="0" fontId="18" fillId="4" borderId="4" xfId="50" applyFill="1" applyProtection="1">
      <alignment horizontal="center" vertical="center"/>
    </xf>
    <xf numFmtId="0" fontId="18" fillId="4" borderId="4" xfId="50" applyFill="1">
      <alignment horizontal="center" vertical="center"/>
    </xf>
    <xf numFmtId="0" fontId="18" fillId="4" borderId="4" xfId="50" applyFill="1" applyAlignment="1">
      <alignment horizontal="center" vertical="center" wrapText="1"/>
    </xf>
    <xf numFmtId="0" fontId="18" fillId="4" borderId="1" xfId="47" applyFill="1" applyBorder="1" applyProtection="1">
      <alignment horizontal="center" vertical="center"/>
    </xf>
    <xf numFmtId="0" fontId="18" fillId="4" borderId="1" xfId="47" applyFill="1" applyBorder="1">
      <alignment horizontal="center" vertical="center"/>
    </xf>
    <xf numFmtId="0" fontId="18" fillId="4" borderId="1" xfId="47" applyFill="1" applyBorder="1" applyAlignment="1">
      <alignment horizontal="center" vertical="center" wrapText="1"/>
    </xf>
    <xf numFmtId="0" fontId="18" fillId="4" borderId="13" xfId="47" applyFill="1" applyBorder="1" applyProtection="1">
      <alignment horizontal="center" vertical="center"/>
    </xf>
    <xf numFmtId="0" fontId="18" fillId="4" borderId="22" xfId="47" applyFill="1" applyBorder="1" applyProtection="1">
      <alignment horizontal="center" vertical="center"/>
    </xf>
    <xf numFmtId="0" fontId="18" fillId="4" borderId="14" xfId="47" applyFill="1" applyBorder="1" applyProtection="1">
      <alignment horizontal="center" vertical="center"/>
    </xf>
    <xf numFmtId="164" fontId="18" fillId="4" borderId="12" xfId="47" applyNumberFormat="1" applyFill="1" applyBorder="1" applyProtection="1">
      <alignment horizontal="center" vertical="center"/>
    </xf>
    <xf numFmtId="14" fontId="18" fillId="4" borderId="1" xfId="47" applyNumberFormat="1" applyFill="1" applyBorder="1" applyProtection="1">
      <alignment horizontal="center" vertical="center"/>
    </xf>
    <xf numFmtId="0" fontId="18" fillId="4" borderId="12" xfId="47" applyFill="1" applyBorder="1" applyProtection="1">
      <alignment horizontal="center" vertical="center"/>
    </xf>
    <xf numFmtId="0" fontId="18" fillId="4" borderId="15" xfId="47" applyFill="1" applyBorder="1" applyProtection="1">
      <alignment horizontal="center" vertical="center"/>
    </xf>
    <xf numFmtId="0" fontId="18" fillId="4" borderId="0" xfId="47" applyFill="1" applyBorder="1" applyProtection="1">
      <alignment horizontal="center" vertical="center"/>
    </xf>
    <xf numFmtId="0" fontId="18" fillId="8" borderId="4" xfId="50">
      <alignment horizontal="center" vertical="center"/>
    </xf>
    <xf numFmtId="0" fontId="18" fillId="8" borderId="4" xfId="50" applyProtection="1">
      <alignment horizontal="center" vertical="center"/>
    </xf>
    <xf numFmtId="0" fontId="18" fillId="8" borderId="4" xfId="50" applyAlignment="1">
      <alignment horizontal="center" vertical="center" wrapText="1"/>
    </xf>
    <xf numFmtId="164" fontId="18" fillId="4" borderId="4" xfId="50" applyNumberFormat="1" applyFill="1">
      <alignment horizontal="center" vertical="center"/>
    </xf>
    <xf numFmtId="164" fontId="18" fillId="4" borderId="13" xfId="47" applyNumberFormat="1" applyFill="1" applyBorder="1">
      <alignment horizontal="center" vertical="center"/>
    </xf>
    <xf numFmtId="164" fontId="18" fillId="8" borderId="4" xfId="50" applyNumberFormat="1">
      <alignment horizontal="center" vertical="center"/>
    </xf>
    <xf numFmtId="164" fontId="18" fillId="4" borderId="1" xfId="47" applyNumberFormat="1" applyFill="1" applyBorder="1">
      <alignment horizontal="center" vertical="center"/>
    </xf>
    <xf numFmtId="164" fontId="18" fillId="4" borderId="12" xfId="47" applyNumberFormat="1" applyFill="1" applyBorder="1">
      <alignment horizontal="center" vertical="center"/>
    </xf>
    <xf numFmtId="0" fontId="18" fillId="47" borderId="4" xfId="50" applyFill="1" applyProtection="1">
      <alignment horizontal="center" vertical="center"/>
    </xf>
    <xf numFmtId="0" fontId="18" fillId="47" borderId="4" xfId="50" applyFill="1">
      <alignment horizontal="center" vertical="center"/>
    </xf>
    <xf numFmtId="0" fontId="18" fillId="47" borderId="4" xfId="50" applyFill="1" applyAlignment="1">
      <alignment horizontal="center" vertical="center" wrapText="1"/>
    </xf>
    <xf numFmtId="164" fontId="18" fillId="47" borderId="4" xfId="50" applyNumberFormat="1" applyFill="1">
      <alignment horizontal="center" vertical="center"/>
    </xf>
    <xf numFmtId="0" fontId="15" fillId="47" borderId="1" xfId="47" applyFont="1" applyFill="1" applyBorder="1" applyProtection="1">
      <alignment horizontal="center" vertical="center"/>
    </xf>
    <xf numFmtId="0" fontId="15" fillId="47" borderId="1" xfId="47" applyFont="1" applyFill="1" applyBorder="1">
      <alignment horizontal="center" vertical="center"/>
    </xf>
    <xf numFmtId="0" fontId="15" fillId="47" borderId="1" xfId="47" applyFont="1" applyFill="1" applyBorder="1" applyAlignment="1">
      <alignment horizontal="center" vertical="center" wrapText="1"/>
    </xf>
    <xf numFmtId="164" fontId="15" fillId="47" borderId="1" xfId="0" applyNumberFormat="1" applyFont="1" applyFill="1">
      <alignment horizontal="center" vertical="center"/>
    </xf>
    <xf numFmtId="0" fontId="15" fillId="47" borderId="1" xfId="50" applyFont="1" applyFill="1" applyBorder="1">
      <alignment horizontal="center" vertical="center"/>
    </xf>
    <xf numFmtId="164" fontId="15" fillId="47" borderId="1" xfId="50" applyNumberFormat="1" applyFont="1" applyFill="1" applyBorder="1">
      <alignment horizontal="center" vertical="center"/>
    </xf>
    <xf numFmtId="164" fontId="15" fillId="47" borderId="1" xfId="47" applyNumberFormat="1" applyFont="1" applyFill="1" applyBorder="1" applyProtection="1">
      <alignment horizontal="center" vertical="center"/>
    </xf>
    <xf numFmtId="14" fontId="15" fillId="47" borderId="13" xfId="47" applyNumberFormat="1" applyFont="1" applyFill="1" applyBorder="1" applyProtection="1">
      <alignment horizontal="center" vertical="center"/>
    </xf>
    <xf numFmtId="14" fontId="15" fillId="47" borderId="22" xfId="47" applyNumberFormat="1" applyFont="1" applyFill="1" applyBorder="1" applyProtection="1">
      <alignment horizontal="center" vertical="center"/>
    </xf>
    <xf numFmtId="0" fontId="15" fillId="47" borderId="14" xfId="47" applyFont="1" applyFill="1" applyBorder="1" applyProtection="1">
      <alignment horizontal="center" vertical="center"/>
    </xf>
    <xf numFmtId="0" fontId="15" fillId="47" borderId="22" xfId="47" applyFont="1" applyFill="1" applyBorder="1" applyProtection="1">
      <alignment horizontal="center" vertical="center"/>
    </xf>
    <xf numFmtId="164" fontId="15" fillId="47" borderId="12" xfId="47" applyNumberFormat="1" applyFont="1" applyFill="1" applyBorder="1" applyProtection="1">
      <alignment horizontal="center" vertical="center"/>
    </xf>
    <xf numFmtId="14" fontId="15" fillId="47" borderId="1" xfId="47" applyNumberFormat="1" applyFont="1" applyFill="1" applyBorder="1" applyProtection="1">
      <alignment horizontal="center" vertical="center"/>
    </xf>
    <xf numFmtId="0" fontId="15" fillId="47" borderId="13" xfId="47" applyFont="1" applyFill="1" applyBorder="1" applyProtection="1">
      <alignment horizontal="center" vertical="center"/>
    </xf>
    <xf numFmtId="14" fontId="15" fillId="47" borderId="12" xfId="47" applyNumberFormat="1" applyFont="1" applyFill="1" applyBorder="1" applyProtection="1">
      <alignment horizontal="center" vertical="center"/>
    </xf>
    <xf numFmtId="164" fontId="15" fillId="47" borderId="12" xfId="50" applyNumberFormat="1" applyFont="1" applyFill="1" applyBorder="1">
      <alignment horizontal="center" vertical="center"/>
    </xf>
    <xf numFmtId="164" fontId="15" fillId="47" borderId="1" xfId="47" applyNumberFormat="1" applyFont="1" applyFill="1" applyBorder="1">
      <alignment horizontal="center" vertical="center"/>
    </xf>
    <xf numFmtId="164" fontId="15" fillId="47" borderId="13" xfId="47" applyNumberFormat="1" applyFont="1" applyFill="1" applyBorder="1">
      <alignment horizontal="center" vertical="center"/>
    </xf>
    <xf numFmtId="0" fontId="15" fillId="47" borderId="12" xfId="47" applyFont="1" applyFill="1" applyBorder="1" applyProtection="1">
      <alignment horizontal="center" vertical="center"/>
    </xf>
    <xf numFmtId="0" fontId="15" fillId="47" borderId="15" xfId="47" applyFont="1" applyFill="1" applyBorder="1" applyProtection="1">
      <alignment horizontal="center" vertical="center"/>
    </xf>
    <xf numFmtId="0" fontId="15" fillId="47" borderId="0" xfId="47" applyFont="1" applyFill="1" applyBorder="1" applyProtection="1">
      <alignment horizontal="center" vertical="center"/>
    </xf>
    <xf numFmtId="0" fontId="18" fillId="47" borderId="1" xfId="47" applyFill="1" applyBorder="1">
      <alignment horizontal="center" vertical="center"/>
    </xf>
    <xf numFmtId="0" fontId="18" fillId="47" borderId="1" xfId="47" applyFill="1" applyBorder="1" applyAlignment="1">
      <alignment horizontal="center" vertical="center" wrapText="1"/>
    </xf>
    <xf numFmtId="164" fontId="18" fillId="47" borderId="1" xfId="47" applyNumberFormat="1" applyFill="1" applyBorder="1">
      <alignment horizontal="center" vertical="center"/>
    </xf>
    <xf numFmtId="0" fontId="18" fillId="47" borderId="13" xfId="47" applyFill="1" applyBorder="1">
      <alignment horizontal="center" vertical="center"/>
    </xf>
    <xf numFmtId="0" fontId="18" fillId="47" borderId="22" xfId="47" applyFill="1" applyBorder="1">
      <alignment horizontal="center" vertical="center"/>
    </xf>
    <xf numFmtId="0" fontId="18" fillId="47" borderId="14" xfId="47" applyFill="1" applyBorder="1">
      <alignment horizontal="center" vertical="center"/>
    </xf>
    <xf numFmtId="0" fontId="18" fillId="47" borderId="12" xfId="47" applyFill="1" applyBorder="1">
      <alignment horizontal="center" vertical="center"/>
    </xf>
    <xf numFmtId="164" fontId="18" fillId="47" borderId="12" xfId="47" applyNumberFormat="1" applyFill="1" applyBorder="1">
      <alignment horizontal="center" vertical="center"/>
    </xf>
    <xf numFmtId="164" fontId="18" fillId="47" borderId="13" xfId="47" applyNumberFormat="1" applyFill="1" applyBorder="1">
      <alignment horizontal="center" vertical="center"/>
    </xf>
    <xf numFmtId="0" fontId="18" fillId="47" borderId="15" xfId="47" applyFill="1" applyBorder="1">
      <alignment horizontal="center" vertical="center"/>
    </xf>
    <xf numFmtId="0" fontId="18" fillId="47" borderId="0" xfId="47" applyFill="1" applyBorder="1">
      <alignment horizontal="center" vertical="center"/>
    </xf>
    <xf numFmtId="0" fontId="18" fillId="47" borderId="1" xfId="47" applyFill="1" applyBorder="1" applyProtection="1">
      <alignment horizontal="center" vertical="center"/>
    </xf>
    <xf numFmtId="0" fontId="18" fillId="47" borderId="13" xfId="47" applyFill="1" applyBorder="1" applyProtection="1">
      <alignment horizontal="center" vertical="center"/>
    </xf>
    <xf numFmtId="0" fontId="18" fillId="47" borderId="22" xfId="47" applyFill="1" applyBorder="1" applyProtection="1">
      <alignment horizontal="center" vertical="center"/>
    </xf>
    <xf numFmtId="0" fontId="18" fillId="47" borderId="14" xfId="47" applyFill="1" applyBorder="1" applyProtection="1">
      <alignment horizontal="center" vertical="center"/>
    </xf>
    <xf numFmtId="0" fontId="18" fillId="47" borderId="12" xfId="47" applyFill="1" applyBorder="1" applyProtection="1">
      <alignment horizontal="center" vertical="center"/>
    </xf>
    <xf numFmtId="14" fontId="18" fillId="47" borderId="12" xfId="47" applyNumberFormat="1" applyFill="1" applyBorder="1" applyProtection="1">
      <alignment horizontal="center" vertical="center"/>
    </xf>
    <xf numFmtId="0" fontId="18" fillId="47" borderId="15" xfId="47" applyFill="1" applyBorder="1" applyProtection="1">
      <alignment horizontal="center" vertical="center"/>
    </xf>
    <xf numFmtId="0" fontId="18" fillId="47" borderId="0" xfId="47" applyFill="1" applyBorder="1" applyProtection="1">
      <alignment horizontal="center" vertical="center"/>
    </xf>
    <xf numFmtId="0" fontId="18" fillId="46" borderId="4" xfId="50" applyFill="1" applyProtection="1">
      <alignment horizontal="center" vertical="center"/>
    </xf>
    <xf numFmtId="0" fontId="18" fillId="46" borderId="4" xfId="50" applyFill="1">
      <alignment horizontal="center" vertical="center"/>
    </xf>
    <xf numFmtId="0" fontId="18" fillId="46" borderId="4" xfId="50" applyFill="1" applyAlignment="1">
      <alignment horizontal="center" vertical="center" wrapText="1"/>
    </xf>
    <xf numFmtId="164" fontId="18" fillId="46" borderId="4" xfId="50" applyNumberFormat="1" applyFill="1">
      <alignment horizontal="center" vertical="center"/>
    </xf>
    <xf numFmtId="0" fontId="39" fillId="47" borderId="0" xfId="0" applyFont="1" applyFill="1" applyBorder="1">
      <alignment horizontal="center" vertical="center"/>
    </xf>
    <xf numFmtId="0" fontId="40" fillId="48" borderId="24" xfId="0" applyFont="1" applyFill="1" applyBorder="1" applyAlignment="1">
      <alignment horizontal="center" vertical="center" wrapText="1"/>
    </xf>
    <xf numFmtId="0" fontId="15" fillId="47" borderId="1" xfId="50" applyFont="1" applyFill="1" applyBorder="1" applyProtection="1">
      <alignment horizontal="center" vertical="center"/>
    </xf>
    <xf numFmtId="0" fontId="15" fillId="47" borderId="1" xfId="50" applyFont="1" applyFill="1" applyBorder="1" applyAlignment="1">
      <alignment horizontal="center" vertical="center" wrapText="1"/>
    </xf>
    <xf numFmtId="164" fontId="15" fillId="47" borderId="1" xfId="50" applyNumberFormat="1" applyFont="1" applyFill="1" applyBorder="1" applyProtection="1">
      <alignment horizontal="center" vertical="center"/>
    </xf>
    <xf numFmtId="14" fontId="15" fillId="47" borderId="13" xfId="50" applyNumberFormat="1" applyFont="1" applyFill="1" applyBorder="1" applyProtection="1">
      <alignment horizontal="center" vertical="center"/>
    </xf>
    <xf numFmtId="14" fontId="15" fillId="47" borderId="22" xfId="50" applyNumberFormat="1" applyFont="1" applyFill="1" applyBorder="1" applyProtection="1">
      <alignment horizontal="center" vertical="center"/>
    </xf>
    <xf numFmtId="0" fontId="15" fillId="47" borderId="14" xfId="50" applyFont="1" applyFill="1" applyBorder="1" applyProtection="1">
      <alignment horizontal="center" vertical="center"/>
    </xf>
    <xf numFmtId="0" fontId="15" fillId="47" borderId="22" xfId="50" applyFont="1" applyFill="1" applyBorder="1" applyProtection="1">
      <alignment horizontal="center" vertical="center"/>
    </xf>
    <xf numFmtId="164" fontId="15" fillId="47" borderId="12" xfId="50" applyNumberFormat="1" applyFont="1" applyFill="1" applyBorder="1" applyProtection="1">
      <alignment horizontal="center" vertical="center"/>
    </xf>
    <xf numFmtId="14" fontId="15" fillId="47" borderId="1" xfId="50" applyNumberFormat="1" applyFont="1" applyFill="1" applyBorder="1" applyProtection="1">
      <alignment horizontal="center" vertical="center"/>
    </xf>
    <xf numFmtId="0" fontId="15" fillId="47" borderId="13" xfId="50" applyFont="1" applyFill="1" applyBorder="1" applyProtection="1">
      <alignment horizontal="center" vertical="center"/>
    </xf>
    <xf numFmtId="0" fontId="15" fillId="47" borderId="12" xfId="50" applyFont="1" applyFill="1" applyBorder="1" applyProtection="1">
      <alignment horizontal="center" vertical="center"/>
    </xf>
    <xf numFmtId="164" fontId="15" fillId="47" borderId="13" xfId="50" applyNumberFormat="1" applyFont="1" applyFill="1" applyBorder="1">
      <alignment horizontal="center" vertical="center"/>
    </xf>
    <xf numFmtId="0" fontId="38" fillId="47" borderId="1" xfId="50" applyFont="1" applyFill="1" applyBorder="1" applyProtection="1">
      <alignment horizontal="center" vertical="center"/>
    </xf>
    <xf numFmtId="0" fontId="15" fillId="47" borderId="15" xfId="50" applyFont="1" applyFill="1" applyBorder="1" applyProtection="1">
      <alignment horizontal="center" vertical="center"/>
    </xf>
    <xf numFmtId="0" fontId="15" fillId="47" borderId="0" xfId="50" applyFont="1" applyFill="1" applyBorder="1" applyProtection="1">
      <alignment horizontal="center" vertical="center"/>
    </xf>
    <xf numFmtId="0" fontId="15" fillId="49" borderId="1" xfId="0" applyFont="1" applyFill="1" applyAlignment="1">
      <alignment horizontal="center" vertical="center" wrapText="1"/>
    </xf>
    <xf numFmtId="0" fontId="15" fillId="47" borderId="1" xfId="0" applyFont="1" applyFill="1">
      <alignment horizontal="center" vertical="center"/>
    </xf>
    <xf numFmtId="0" fontId="15" fillId="47" borderId="1" xfId="0" applyFont="1" applyFill="1" applyAlignment="1">
      <alignment horizontal="center" vertical="center" wrapText="1"/>
    </xf>
    <xf numFmtId="1" fontId="15" fillId="47" borderId="1" xfId="0" applyNumberFormat="1" applyFont="1" applyFill="1">
      <alignment horizontal="center" vertical="center"/>
    </xf>
    <xf numFmtId="14" fontId="15" fillId="47" borderId="13" xfId="0" applyNumberFormat="1" applyFont="1" applyFill="1" applyBorder="1">
      <alignment horizontal="center" vertical="center"/>
    </xf>
    <xf numFmtId="14" fontId="15" fillId="47" borderId="22" xfId="0" applyNumberFormat="1" applyFont="1" applyFill="1" applyBorder="1">
      <alignment horizontal="center" vertical="center"/>
    </xf>
    <xf numFmtId="0" fontId="15" fillId="47" borderId="14" xfId="0" applyFont="1" applyFill="1" applyBorder="1">
      <alignment horizontal="center" vertical="center"/>
    </xf>
    <xf numFmtId="0" fontId="15" fillId="47" borderId="22" xfId="0" applyFont="1" applyFill="1" applyBorder="1">
      <alignment horizontal="center" vertical="center"/>
    </xf>
    <xf numFmtId="164" fontId="15" fillId="47" borderId="12" xfId="0" applyNumberFormat="1" applyFont="1" applyFill="1" applyBorder="1">
      <alignment horizontal="center" vertical="center"/>
    </xf>
    <xf numFmtId="14" fontId="15" fillId="47" borderId="1" xfId="0" applyNumberFormat="1" applyFont="1" applyFill="1">
      <alignment horizontal="center" vertical="center"/>
    </xf>
    <xf numFmtId="0" fontId="15" fillId="47" borderId="13" xfId="0" applyFont="1" applyFill="1" applyBorder="1">
      <alignment horizontal="center" vertical="center"/>
    </xf>
    <xf numFmtId="0" fontId="15" fillId="47" borderId="12" xfId="0" applyFont="1" applyFill="1" applyBorder="1">
      <alignment horizontal="center" vertical="center"/>
    </xf>
    <xf numFmtId="164" fontId="15" fillId="47" borderId="13" xfId="0" applyNumberFormat="1" applyFont="1" applyFill="1" applyBorder="1">
      <alignment horizontal="center" vertical="center"/>
    </xf>
    <xf numFmtId="0" fontId="15" fillId="47" borderId="15" xfId="0" applyFont="1" applyFill="1" applyBorder="1" applyAlignment="1"/>
    <xf numFmtId="0" fontId="15" fillId="47" borderId="0" xfId="0" applyFont="1" applyFill="1" applyBorder="1" applyAlignment="1"/>
    <xf numFmtId="0" fontId="15" fillId="47" borderId="1" xfId="0" applyFont="1" applyFill="1" applyAlignment="1"/>
    <xf numFmtId="0" fontId="18" fillId="47" borderId="1" xfId="48" applyFill="1" applyBorder="1" applyProtection="1">
      <alignment horizontal="center" vertical="center"/>
    </xf>
    <xf numFmtId="0" fontId="18" fillId="47" borderId="1" xfId="48" applyFill="1" applyBorder="1">
      <alignment horizontal="center" vertical="center"/>
    </xf>
    <xf numFmtId="0" fontId="18" fillId="47" borderId="1" xfId="48" applyFill="1" applyBorder="1" applyAlignment="1">
      <alignment horizontal="center" vertical="center" wrapText="1"/>
    </xf>
    <xf numFmtId="164" fontId="18" fillId="47" borderId="1" xfId="48" applyNumberFormat="1" applyFill="1" applyBorder="1">
      <alignment horizontal="center" vertical="center"/>
    </xf>
    <xf numFmtId="0" fontId="18" fillId="47" borderId="13" xfId="48" applyFill="1" applyBorder="1" applyProtection="1">
      <alignment horizontal="center" vertical="center"/>
    </xf>
    <xf numFmtId="0" fontId="18" fillId="47" borderId="22" xfId="48" applyFill="1" applyBorder="1" applyProtection="1">
      <alignment horizontal="center" vertical="center"/>
    </xf>
    <xf numFmtId="0" fontId="18" fillId="47" borderId="14" xfId="48" applyFill="1" applyBorder="1" applyProtection="1">
      <alignment horizontal="center" vertical="center"/>
    </xf>
    <xf numFmtId="0" fontId="18" fillId="47" borderId="12" xfId="48" applyFill="1" applyBorder="1" applyProtection="1">
      <alignment horizontal="center" vertical="center"/>
    </xf>
    <xf numFmtId="164" fontId="18" fillId="47" borderId="12" xfId="48" applyNumberFormat="1" applyFill="1" applyBorder="1">
      <alignment horizontal="center" vertical="center"/>
    </xf>
    <xf numFmtId="164" fontId="18" fillId="47" borderId="13" xfId="48" applyNumberFormat="1" applyFill="1" applyBorder="1">
      <alignment horizontal="center" vertical="center"/>
    </xf>
    <xf numFmtId="0" fontId="18" fillId="47" borderId="15" xfId="48" applyFill="1" applyBorder="1" applyProtection="1">
      <alignment horizontal="center" vertical="center"/>
    </xf>
    <xf numFmtId="0" fontId="18" fillId="47" borderId="0" xfId="48" applyFill="1" applyBorder="1" applyProtection="1">
      <alignment horizontal="center" vertical="center"/>
    </xf>
    <xf numFmtId="14" fontId="15" fillId="47" borderId="13" xfId="50" applyNumberFormat="1" applyFont="1" applyFill="1" applyBorder="1">
      <alignment horizontal="center" vertical="center"/>
    </xf>
    <xf numFmtId="14" fontId="15" fillId="47" borderId="22" xfId="50" applyNumberFormat="1" applyFont="1" applyFill="1" applyBorder="1">
      <alignment horizontal="center" vertical="center"/>
    </xf>
    <xf numFmtId="0" fontId="15" fillId="47" borderId="14" xfId="50" applyFont="1" applyFill="1" applyBorder="1">
      <alignment horizontal="center" vertical="center"/>
    </xf>
    <xf numFmtId="14" fontId="15" fillId="47" borderId="1" xfId="50" applyNumberFormat="1" applyFont="1" applyFill="1" applyBorder="1">
      <alignment horizontal="center" vertical="center"/>
    </xf>
    <xf numFmtId="0" fontId="15" fillId="47" borderId="13" xfId="50" applyFont="1" applyFill="1" applyBorder="1">
      <alignment horizontal="center" vertical="center"/>
    </xf>
    <xf numFmtId="0" fontId="15" fillId="47" borderId="12" xfId="50" applyFont="1" applyFill="1" applyBorder="1">
      <alignment horizontal="center" vertical="center"/>
    </xf>
    <xf numFmtId="0" fontId="15" fillId="47" borderId="22" xfId="50" applyFont="1" applyFill="1" applyBorder="1">
      <alignment horizontal="center" vertical="center"/>
    </xf>
    <xf numFmtId="0" fontId="38" fillId="47" borderId="1" xfId="50" applyFont="1" applyFill="1" applyBorder="1">
      <alignment horizontal="center" vertical="center"/>
    </xf>
    <xf numFmtId="0" fontId="15" fillId="47" borderId="15" xfId="50" applyFont="1" applyFill="1" applyBorder="1">
      <alignment horizontal="center" vertical="center"/>
    </xf>
    <xf numFmtId="0" fontId="15" fillId="47" borderId="0" xfId="50" applyFont="1" applyFill="1" applyBorder="1">
      <alignment horizontal="center" vertical="center"/>
    </xf>
    <xf numFmtId="0" fontId="18" fillId="47" borderId="4" xfId="50" applyFill="1" applyAlignment="1" applyProtection="1">
      <alignment horizontal="center" vertical="center" wrapText="1"/>
    </xf>
    <xf numFmtId="0" fontId="18" fillId="2" borderId="4" xfId="50" applyFill="1" applyProtection="1">
      <alignment horizontal="center" vertical="center"/>
    </xf>
    <xf numFmtId="0" fontId="18" fillId="2" borderId="4" xfId="50" applyFill="1">
      <alignment horizontal="center" vertical="center"/>
    </xf>
    <xf numFmtId="0" fontId="18" fillId="2" borderId="4" xfId="50" applyFill="1" applyAlignment="1">
      <alignment horizontal="center" vertical="center" wrapText="1"/>
    </xf>
    <xf numFmtId="164" fontId="18" fillId="2" borderId="4" xfId="50" applyNumberFormat="1" applyFill="1">
      <alignment horizontal="center" vertical="center"/>
    </xf>
    <xf numFmtId="164" fontId="18" fillId="4" borderId="4" xfId="50" applyNumberFormat="1" applyFill="1" applyProtection="1">
      <alignment horizontal="center" vertical="center"/>
    </xf>
    <xf numFmtId="164" fontId="18" fillId="4" borderId="1" xfId="47" applyNumberFormat="1" applyFill="1" applyBorder="1" applyProtection="1">
      <alignment horizontal="center" vertical="center"/>
    </xf>
    <xf numFmtId="0" fontId="18" fillId="3" borderId="4" xfId="50" applyFill="1" applyProtection="1">
      <alignment horizontal="center" vertical="center"/>
    </xf>
    <xf numFmtId="0" fontId="18" fillId="3" borderId="4" xfId="50" applyFill="1">
      <alignment horizontal="center" vertical="center"/>
    </xf>
    <xf numFmtId="0" fontId="18" fillId="3" borderId="4" xfId="50" applyFill="1" applyAlignment="1">
      <alignment horizontal="center" vertical="center" wrapText="1"/>
    </xf>
    <xf numFmtId="164" fontId="18" fillId="3" borderId="4" xfId="50" applyNumberFormat="1" applyFill="1">
      <alignment horizontal="center" vertical="center"/>
    </xf>
    <xf numFmtId="14" fontId="18" fillId="3" borderId="4" xfId="50" applyNumberFormat="1" applyFill="1">
      <alignment horizontal="center" vertical="center"/>
    </xf>
    <xf numFmtId="164" fontId="18" fillId="3" borderId="4" xfId="50" applyNumberFormat="1" applyFill="1" applyProtection="1">
      <alignment horizontal="center" vertical="center"/>
    </xf>
    <xf numFmtId="14" fontId="18" fillId="3" borderId="4" xfId="50" applyNumberFormat="1" applyFill="1" applyProtection="1">
      <alignment horizontal="center" vertical="center"/>
    </xf>
    <xf numFmtId="0" fontId="15" fillId="38" borderId="13" xfId="0" applyFont="1" applyFill="1" applyBorder="1">
      <alignment horizontal="center" vertical="center"/>
    </xf>
    <xf numFmtId="0" fontId="15" fillId="38" borderId="12" xfId="0" applyFont="1" applyFill="1" applyBorder="1">
      <alignment horizontal="center" vertical="center"/>
    </xf>
    <xf numFmtId="0" fontId="16" fillId="37" borderId="13" xfId="0" applyFont="1" applyFill="1" applyBorder="1">
      <alignment horizontal="center" vertical="center"/>
    </xf>
    <xf numFmtId="0" fontId="16" fillId="37" borderId="12" xfId="0" applyFont="1" applyFill="1" applyBorder="1">
      <alignment horizontal="center" vertical="center"/>
    </xf>
    <xf numFmtId="164" fontId="15" fillId="4" borderId="0" xfId="0" applyNumberFormat="1" applyFont="1" applyFill="1" applyBorder="1" applyAlignment="1">
      <alignment horizontal="center" wrapText="1"/>
    </xf>
    <xf numFmtId="0" fontId="36" fillId="40" borderId="0" xfId="0" applyFont="1" applyFill="1" applyBorder="1" applyAlignment="1">
      <alignment horizontal="center" wrapText="1"/>
    </xf>
    <xf numFmtId="0" fontId="30" fillId="40" borderId="0" xfId="0" applyFont="1" applyFill="1" applyBorder="1" applyAlignment="1">
      <alignment horizontal="center" wrapText="1"/>
    </xf>
    <xf numFmtId="0" fontId="30" fillId="40" borderId="0" xfId="0" applyFont="1" applyFill="1" applyBorder="1" applyAlignment="1">
      <alignment horizontal="center" vertical="center" wrapText="1"/>
    </xf>
    <xf numFmtId="0" fontId="16" fillId="4" borderId="13" xfId="0" applyFont="1" applyFill="1" applyBorder="1">
      <alignment horizontal="center" vertical="center"/>
    </xf>
    <xf numFmtId="0" fontId="16" fillId="4" borderId="12" xfId="0" applyFont="1" applyFill="1" applyBorder="1">
      <alignment horizontal="center" vertical="center"/>
    </xf>
    <xf numFmtId="0" fontId="15" fillId="3" borderId="13" xfId="0" applyFont="1" applyFill="1" applyBorder="1">
      <alignment horizontal="center" vertical="center"/>
    </xf>
    <xf numFmtId="0" fontId="15" fillId="3" borderId="12" xfId="0" applyFont="1" applyFill="1" applyBorder="1">
      <alignment horizontal="center" vertical="center"/>
    </xf>
    <xf numFmtId="0" fontId="18" fillId="2" borderId="13" xfId="0" applyFont="1" applyFill="1" applyBorder="1">
      <alignment horizontal="center" vertical="center"/>
    </xf>
    <xf numFmtId="0" fontId="18" fillId="2" borderId="12" xfId="0" applyFont="1" applyFill="1" applyBorder="1">
      <alignment horizontal="center" vertical="center"/>
    </xf>
    <xf numFmtId="0" fontId="18" fillId="46" borderId="13" xfId="48" applyBorder="1">
      <alignment horizontal="center" vertical="center"/>
    </xf>
    <xf numFmtId="0" fontId="18" fillId="46" borderId="12" xfId="48" applyBorder="1">
      <alignment horizontal="center" vertical="center"/>
    </xf>
    <xf numFmtId="0" fontId="15" fillId="42" borderId="13" xfId="0" applyFont="1" applyFill="1" applyBorder="1">
      <alignment horizontal="center" vertical="center"/>
    </xf>
    <xf numFmtId="0" fontId="15" fillId="42" borderId="12" xfId="0" applyFont="1" applyFill="1" applyBorder="1">
      <alignment horizontal="center" vertical="center"/>
    </xf>
    <xf numFmtId="164" fontId="33" fillId="40" borderId="13" xfId="0" applyNumberFormat="1" applyFont="1" applyFill="1" applyBorder="1" applyAlignment="1">
      <alignment horizontal="center" wrapText="1"/>
    </xf>
    <xf numFmtId="164" fontId="33" fillId="40" borderId="12" xfId="0" applyNumberFormat="1" applyFont="1" applyFill="1" applyBorder="1" applyAlignment="1">
      <alignment horizont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9" fillId="40" borderId="0" xfId="0" applyFont="1" applyFill="1" applyBorder="1">
      <alignment horizontal="center" vertical="center"/>
    </xf>
    <xf numFmtId="0" fontId="15" fillId="4" borderId="17" xfId="0" applyFont="1" applyFill="1" applyBorder="1">
      <alignment horizontal="center" vertical="center"/>
    </xf>
    <xf numFmtId="164" fontId="15" fillId="4" borderId="19" xfId="0" applyNumberFormat="1" applyFont="1" applyFill="1" applyBorder="1" applyAlignment="1">
      <alignment horizontal="center" vertical="center" wrapText="1"/>
    </xf>
    <xf numFmtId="164" fontId="15" fillId="4" borderId="20" xfId="0" applyNumberFormat="1" applyFont="1" applyFill="1" applyBorder="1" applyAlignment="1">
      <alignment horizontal="center" vertical="center" wrapText="1"/>
    </xf>
    <xf numFmtId="164" fontId="15" fillId="4" borderId="21" xfId="0" applyNumberFormat="1" applyFont="1" applyFill="1" applyBorder="1" applyAlignment="1">
      <alignment horizontal="center" vertical="center" wrapText="1"/>
    </xf>
    <xf numFmtId="164" fontId="15" fillId="4" borderId="23" xfId="0" applyNumberFormat="1" applyFont="1" applyFill="1" applyBorder="1" applyAlignment="1">
      <alignment horizontal="center" vertical="center" wrapText="1"/>
    </xf>
    <xf numFmtId="164" fontId="15" fillId="4" borderId="17" xfId="0" applyNumberFormat="1" applyFont="1" applyFill="1" applyBorder="1" applyAlignment="1">
      <alignment horizontal="center" vertical="center" wrapText="1"/>
    </xf>
    <xf numFmtId="164" fontId="15" fillId="4" borderId="18" xfId="0" applyNumberFormat="1" applyFont="1" applyFill="1" applyBorder="1" applyAlignment="1">
      <alignment horizontal="center" vertical="center" wrapText="1"/>
    </xf>
    <xf numFmtId="164" fontId="15" fillId="4" borderId="19" xfId="0" applyNumberFormat="1" applyFont="1" applyFill="1" applyBorder="1" applyAlignment="1">
      <alignment horizontal="center" wrapText="1"/>
    </xf>
    <xf numFmtId="164" fontId="15" fillId="4" borderId="20" xfId="0" applyNumberFormat="1" applyFont="1" applyFill="1" applyBorder="1" applyAlignment="1">
      <alignment horizontal="center" wrapText="1"/>
    </xf>
    <xf numFmtId="164" fontId="15" fillId="4" borderId="21" xfId="0" applyNumberFormat="1" applyFont="1" applyFill="1" applyBorder="1" applyAlignment="1">
      <alignment horizontal="center" wrapText="1"/>
    </xf>
    <xf numFmtId="164" fontId="15" fillId="4" borderId="23" xfId="0" applyNumberFormat="1" applyFont="1" applyFill="1" applyBorder="1" applyAlignment="1">
      <alignment horizontal="center" wrapText="1"/>
    </xf>
    <xf numFmtId="164" fontId="15" fillId="4" borderId="17" xfId="0" applyNumberFormat="1" applyFont="1" applyFill="1" applyBorder="1" applyAlignment="1">
      <alignment horizontal="center" wrapText="1"/>
    </xf>
    <xf numFmtId="164" fontId="15" fillId="4" borderId="18" xfId="0" applyNumberFormat="1" applyFont="1" applyFill="1" applyBorder="1" applyAlignment="1">
      <alignment horizontal="center" wrapText="1"/>
    </xf>
    <xf numFmtId="0" fontId="24" fillId="0" borderId="0" xfId="0" applyFont="1" applyBorder="1" applyAlignment="1">
      <alignment horizontal="center" vertical="center" wrapText="1"/>
    </xf>
    <xf numFmtId="0" fontId="24" fillId="0" borderId="0" xfId="0" applyFont="1" applyBorder="1">
      <alignment horizontal="center" vertical="center"/>
    </xf>
    <xf numFmtId="0" fontId="22" fillId="2" borderId="0" xfId="0" applyFont="1" applyFill="1" applyBorder="1">
      <alignment horizontal="center" vertical="center"/>
    </xf>
    <xf numFmtId="0" fontId="22" fillId="0" borderId="1" xfId="0" applyFont="1" applyAlignment="1">
      <alignment horizontal="center"/>
    </xf>
    <xf numFmtId="0" fontId="23" fillId="0" borderId="0" xfId="0" applyFont="1" applyBorder="1">
      <alignment horizontal="center" vertical="center"/>
    </xf>
    <xf numFmtId="0" fontId="22" fillId="0" borderId="0" xfId="0" applyFont="1" applyBorder="1" applyAlignment="1">
      <alignment horizontal="right"/>
    </xf>
    <xf numFmtId="0" fontId="25" fillId="0" borderId="0" xfId="0" applyFont="1" applyBorder="1">
      <alignment horizontal="center" vertical="center"/>
    </xf>
    <xf numFmtId="0" fontId="25" fillId="0" borderId="0" xfId="0" applyFont="1" applyBorder="1" applyAlignment="1">
      <alignment horizontal="left" wrapText="1"/>
    </xf>
    <xf numFmtId="0" fontId="21" fillId="0" borderId="0" xfId="0" applyFont="1" applyBorder="1" applyAlignment="1">
      <alignment horizontal="center"/>
    </xf>
    <xf numFmtId="0" fontId="21" fillId="0" borderId="0" xfId="0" applyFont="1" applyBorder="1" applyAlignment="1">
      <alignment horizontal="center" wrapText="1"/>
    </xf>
    <xf numFmtId="0" fontId="35" fillId="46" borderId="20" xfId="0" applyFont="1" applyFill="1" applyBorder="1" applyAlignment="1">
      <alignment horizontal="center" vertical="center" wrapText="1"/>
    </xf>
    <xf numFmtId="0" fontId="35" fillId="46" borderId="21" xfId="0" applyFont="1" applyFill="1" applyBorder="1" applyAlignment="1">
      <alignment horizontal="center" vertical="center" wrapText="1"/>
    </xf>
    <xf numFmtId="0" fontId="35" fillId="46" borderId="0" xfId="0" applyFont="1" applyFill="1" applyBorder="1" applyAlignment="1">
      <alignment horizontal="center" vertical="center" wrapText="1"/>
    </xf>
    <xf numFmtId="0" fontId="35" fillId="46" borderId="16" xfId="0" applyFont="1" applyFill="1" applyBorder="1" applyAlignment="1">
      <alignment horizontal="center" vertical="center" wrapText="1"/>
    </xf>
    <xf numFmtId="0" fontId="35" fillId="46" borderId="17" xfId="0" applyFont="1" applyFill="1" applyBorder="1" applyAlignment="1">
      <alignment horizontal="center" vertical="center" wrapText="1"/>
    </xf>
    <xf numFmtId="0" fontId="35" fillId="46" borderId="18" xfId="0" applyFont="1" applyFill="1" applyBorder="1" applyAlignment="1">
      <alignment horizontal="center" vertical="center" wrapText="1"/>
    </xf>
  </cellXfs>
  <cellStyles count="54">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2" builtinId="27" hidden="1" customBuiltin="1"/>
    <cellStyle name="Calculation" xfId="6" builtinId="22" hidden="1" customBuiltin="1"/>
    <cellStyle name="Cert. Assigned" xfId="53" xr:uid="{00000000-0005-0000-0000-00001A000000}"/>
    <cellStyle name="Check Cell" xfId="7" builtinId="23" hidden="1" customBuiltin="1"/>
    <cellStyle name="Comma" xfId="9" builtinId="3" hidden="1"/>
    <cellStyle name="Comma [0]" xfId="10" builtinId="6" hidden="1"/>
    <cellStyle name="Currency" xfId="1" builtinId="4" hidden="1"/>
    <cellStyle name="Currency [0]" xfId="11" builtinId="7" hidden="1"/>
    <cellStyle name="Deed Processed" xfId="52" xr:uid="{00000000-0005-0000-0000-000020000000}"/>
    <cellStyle name="Explanatory Text" xfId="8" builtinId="53" hidden="1" customBuiltin="1"/>
    <cellStyle name="Good" xfId="3" builtinId="26" hidden="1" customBuiltin="1"/>
    <cellStyle name="Heading 1" xfId="14" builtinId="16" hidden="1"/>
    <cellStyle name="Heading 2" xfId="15" builtinId="17" hidden="1"/>
    <cellStyle name="Heading 3" xfId="16" builtinId="18" hidden="1"/>
    <cellStyle name="Heading 4" xfId="17" builtinId="19" hidden="1"/>
    <cellStyle name="Input" xfId="5" builtinId="20" hidden="1" customBuiltin="1"/>
    <cellStyle name="Linked Cell" xfId="19" builtinId="24" hidden="1"/>
    <cellStyle name="Neutral" xfId="4" builtinId="28" hidden="1" customBuiltin="1"/>
    <cellStyle name="NO BID" xfId="49" xr:uid="{00000000-0005-0000-0000-00002A000000}"/>
    <cellStyle name="Normal" xfId="0" builtinId="0" customBuiltin="1"/>
    <cellStyle name="Note" xfId="21" builtinId="10" hidden="1"/>
    <cellStyle name="Omitted Property" xfId="51" xr:uid="{00000000-0005-0000-0000-00002D000000}"/>
    <cellStyle name="Output" xfId="18" builtinId="21" hidden="1"/>
    <cellStyle name="Paid Out (Not in Sale)" xfId="50" xr:uid="{00000000-0005-0000-0000-00002F000000}"/>
    <cellStyle name="Percent" xfId="12" builtinId="5" hidden="1"/>
    <cellStyle name="Redeemed Property" xfId="47" xr:uid="{00000000-0005-0000-0000-000031000000}"/>
    <cellStyle name="Set Aside" xfId="48" xr:uid="{00000000-0005-0000-0000-000032000000}"/>
    <cellStyle name="Title" xfId="13" builtinId="15" hidden="1"/>
    <cellStyle name="Total" xfId="22" builtinId="25" hidden="1"/>
    <cellStyle name="Warning Text" xfId="20" builtinId="11" hidden="1"/>
  </cellStyles>
  <dxfs count="0"/>
  <tableStyles count="0" defaultTableStyle="TableStyleMedium9" defaultPivotStyle="PivotStyleLight16"/>
  <colors>
    <mruColors>
      <color rgb="FFFFFFCC"/>
      <color rgb="FF006666"/>
      <color rgb="FF003366"/>
      <color rgb="FFA5A5C3"/>
      <color rgb="FF33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161925</xdr:colOff>
          <xdr:row>7</xdr:row>
          <xdr:rowOff>9525</xdr:rowOff>
        </xdr:from>
        <xdr:to>
          <xdr:col>21</xdr:col>
          <xdr:colOff>581025</xdr:colOff>
          <xdr:row>9</xdr:row>
          <xdr:rowOff>76200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PRINT</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Z140"/>
  <sheetViews>
    <sheetView tabSelected="1" zoomScale="80" zoomScaleNormal="80" workbookViewId="0">
      <pane xSplit="3" ySplit="8" topLeftCell="T9" activePane="bottomRight" state="frozen"/>
      <selection pane="topRight" activeCell="D1" sqref="D1"/>
      <selection pane="bottomLeft" activeCell="A9" sqref="A9"/>
      <selection pane="bottomRight" activeCell="I6" sqref="I6"/>
    </sheetView>
  </sheetViews>
  <sheetFormatPr defaultColWidth="11.42578125" defaultRowHeight="15.75" x14ac:dyDescent="0.25"/>
  <cols>
    <col min="1" max="1" width="6.7109375" style="9" bestFit="1" customWidth="1"/>
    <col min="2" max="2" width="28.140625" style="3" customWidth="1"/>
    <col min="3" max="3" width="64.140625" style="3" bestFit="1" customWidth="1"/>
    <col min="4" max="4" width="59.42578125" style="3" customWidth="1"/>
    <col min="5" max="5" width="112.7109375" style="2" bestFit="1" customWidth="1"/>
    <col min="6" max="6" width="49.5703125" style="2" customWidth="1"/>
    <col min="7" max="7" width="14.28515625" style="10" customWidth="1"/>
    <col min="8" max="8" width="12.7109375" style="1" customWidth="1"/>
    <col min="9" max="9" width="12.5703125" style="1" customWidth="1"/>
    <col min="10" max="10" width="70.7109375" style="2" bestFit="1" customWidth="1"/>
    <col min="11" max="11" width="16.42578125" style="3" customWidth="1"/>
    <col min="12" max="12" width="61.140625" style="3" customWidth="1"/>
    <col min="13" max="13" width="15.7109375" style="4" customWidth="1"/>
    <col min="14" max="14" width="16.140625" style="5" customWidth="1"/>
    <col min="15" max="15" width="11.42578125" style="5" customWidth="1"/>
    <col min="16" max="16" width="11.140625" style="5" customWidth="1"/>
    <col min="17" max="17" width="12.42578125" style="6" bestFit="1" customWidth="1"/>
    <col min="18" max="18" width="8.42578125" style="42" customWidth="1"/>
    <col min="19" max="19" width="57.5703125" style="3" customWidth="1"/>
    <col min="20" max="20" width="8.140625" style="37" customWidth="1"/>
    <col min="21" max="21" width="14.5703125" style="5" customWidth="1"/>
    <col min="22" max="22" width="12.42578125" style="6" bestFit="1" customWidth="1"/>
    <col min="23" max="23" width="10.42578125" style="3" customWidth="1"/>
    <col min="24" max="24" width="37.140625" style="3" customWidth="1"/>
    <col min="25" max="25" width="8" style="37" customWidth="1"/>
    <col min="26" max="26" width="13.140625" style="3" customWidth="1"/>
    <col min="27" max="27" width="11.140625" style="3" customWidth="1"/>
    <col min="28" max="28" width="35.7109375" style="3" customWidth="1"/>
    <col min="29" max="29" width="9.140625" style="37" customWidth="1"/>
    <col min="30" max="30" width="22.42578125" style="5" customWidth="1"/>
    <col min="31" max="31" width="17.85546875" style="5" customWidth="1"/>
    <col min="32" max="32" width="12.42578125" style="5" bestFit="1" customWidth="1"/>
    <col min="33" max="33" width="22" style="5" bestFit="1" customWidth="1"/>
    <col min="34" max="34" width="8.42578125" style="37" customWidth="1"/>
    <col min="35" max="35" width="37.7109375" style="7" customWidth="1"/>
    <col min="36" max="36" width="14.85546875" style="3" customWidth="1"/>
    <col min="37" max="37" width="11.42578125" style="37" customWidth="1"/>
    <col min="38" max="38" width="16" style="3" customWidth="1"/>
    <col min="39" max="39" width="11" style="3" customWidth="1"/>
    <col min="40" max="40" width="13" style="3" customWidth="1"/>
    <col min="41" max="41" width="38" style="3" customWidth="1"/>
    <col min="42" max="42" width="32.140625" style="3" customWidth="1"/>
    <col min="43" max="43" width="11.42578125" style="33"/>
    <col min="44" max="16384" width="11.42578125" style="3"/>
  </cols>
  <sheetData>
    <row r="1" spans="1:572" ht="27" x14ac:dyDescent="0.35">
      <c r="A1" s="44"/>
      <c r="B1" s="275" t="s">
        <v>60</v>
      </c>
      <c r="C1" s="276"/>
      <c r="D1" s="272" t="s">
        <v>118</v>
      </c>
      <c r="E1" s="272"/>
      <c r="F1" s="43" t="s">
        <v>613</v>
      </c>
      <c r="G1" s="85">
        <v>31</v>
      </c>
      <c r="R1" s="6"/>
      <c r="T1" s="3"/>
      <c r="Y1" s="3"/>
      <c r="AC1" s="3"/>
      <c r="AD1" s="90"/>
      <c r="AF1" s="271"/>
      <c r="AH1" s="3"/>
      <c r="AJ1" s="7"/>
      <c r="AK1" s="3"/>
    </row>
    <row r="2" spans="1:572" ht="23.25" x14ac:dyDescent="0.35">
      <c r="A2" s="45"/>
      <c r="B2" s="277" t="s">
        <v>86</v>
      </c>
      <c r="C2" s="278"/>
      <c r="D2" s="273" t="s">
        <v>119</v>
      </c>
      <c r="E2" s="273"/>
      <c r="F2" s="43" t="s">
        <v>63</v>
      </c>
      <c r="G2" s="85">
        <v>29</v>
      </c>
      <c r="H2" s="8"/>
      <c r="I2" s="8"/>
      <c r="J2" s="8"/>
      <c r="K2" s="8"/>
      <c r="R2" s="6"/>
      <c r="T2" s="3"/>
      <c r="Y2" s="3"/>
      <c r="AC2" s="3"/>
      <c r="AD2" s="285" t="s">
        <v>618</v>
      </c>
      <c r="AE2" s="286"/>
      <c r="AF2" s="271"/>
      <c r="AH2" s="3"/>
      <c r="AK2" s="3"/>
    </row>
    <row r="3" spans="1:572" ht="18.75" x14ac:dyDescent="0.25">
      <c r="A3" s="45"/>
      <c r="B3" s="279" t="s">
        <v>95</v>
      </c>
      <c r="C3" s="280"/>
      <c r="D3" s="274" t="s">
        <v>616</v>
      </c>
      <c r="E3" s="274"/>
      <c r="F3" s="43" t="s">
        <v>64</v>
      </c>
      <c r="G3" s="85">
        <v>2</v>
      </c>
      <c r="H3" s="8"/>
      <c r="I3" s="8"/>
      <c r="J3" s="8"/>
      <c r="K3" s="8"/>
      <c r="R3" s="6"/>
      <c r="T3" s="3"/>
      <c r="U3" s="3"/>
      <c r="V3" s="3"/>
      <c r="Y3" s="3"/>
      <c r="AC3" s="3"/>
      <c r="AD3" s="90"/>
      <c r="AE3" s="90"/>
      <c r="AF3" s="271"/>
      <c r="AH3" s="3"/>
      <c r="AK3" s="3"/>
    </row>
    <row r="4" spans="1:572" x14ac:dyDescent="0.25">
      <c r="A4" s="45"/>
      <c r="B4" s="281" t="s">
        <v>108</v>
      </c>
      <c r="C4" s="282"/>
      <c r="D4" s="293"/>
      <c r="E4" s="293"/>
      <c r="H4" s="8"/>
      <c r="I4" s="8"/>
      <c r="J4" s="8"/>
      <c r="K4" s="8"/>
      <c r="O4" s="301" t="s">
        <v>113</v>
      </c>
      <c r="P4" s="302"/>
      <c r="Q4" s="303"/>
      <c r="R4" s="6"/>
      <c r="T4" s="3"/>
      <c r="Y4" s="3"/>
      <c r="AC4" s="3"/>
      <c r="AD4" s="90"/>
      <c r="AE4" s="90"/>
      <c r="AF4" s="271"/>
      <c r="AH4" s="3"/>
      <c r="AK4" s="3"/>
    </row>
    <row r="5" spans="1:572" x14ac:dyDescent="0.25">
      <c r="A5" s="45"/>
      <c r="B5" s="283" t="s">
        <v>87</v>
      </c>
      <c r="C5" s="284"/>
      <c r="D5" s="293"/>
      <c r="E5" s="293"/>
      <c r="O5" s="304"/>
      <c r="P5" s="305"/>
      <c r="Q5" s="306"/>
      <c r="R5" s="6"/>
      <c r="T5" s="3"/>
      <c r="Y5" s="3"/>
      <c r="AC5" s="3"/>
      <c r="AD5" s="89"/>
      <c r="AE5" s="90"/>
      <c r="AF5" s="11"/>
      <c r="AG5" s="89"/>
      <c r="AH5" s="3"/>
      <c r="AK5" s="3"/>
    </row>
    <row r="6" spans="1:572" ht="15.75" customHeight="1" x14ac:dyDescent="0.25">
      <c r="A6" s="2"/>
      <c r="B6" s="267" t="s">
        <v>88</v>
      </c>
      <c r="C6" s="268"/>
      <c r="D6" s="293"/>
      <c r="E6" s="293"/>
      <c r="F6" s="124"/>
      <c r="O6" s="295" t="s">
        <v>96</v>
      </c>
      <c r="P6" s="296"/>
      <c r="Q6" s="297"/>
      <c r="R6" s="30"/>
      <c r="S6" s="288" t="s">
        <v>74</v>
      </c>
      <c r="U6" s="295" t="s">
        <v>93</v>
      </c>
      <c r="V6" s="296"/>
      <c r="W6" s="296"/>
      <c r="X6" s="297"/>
      <c r="Z6" s="287" t="s">
        <v>72</v>
      </c>
      <c r="AA6" s="288"/>
      <c r="AB6" s="289"/>
      <c r="AD6" s="12" t="s">
        <v>98</v>
      </c>
      <c r="AE6" s="12" t="s">
        <v>26</v>
      </c>
      <c r="AF6" s="32" t="s">
        <v>79</v>
      </c>
      <c r="AG6" s="12" t="s">
        <v>77</v>
      </c>
      <c r="AI6" s="287" t="s">
        <v>81</v>
      </c>
      <c r="AJ6" s="289"/>
      <c r="AL6" s="287" t="s">
        <v>80</v>
      </c>
      <c r="AM6" s="288"/>
      <c r="AN6" s="288"/>
      <c r="AO6" s="288"/>
      <c r="AP6" s="289"/>
    </row>
    <row r="7" spans="1:572" x14ac:dyDescent="0.25">
      <c r="A7" s="46"/>
      <c r="B7" s="269" t="s">
        <v>89</v>
      </c>
      <c r="C7" s="270"/>
      <c r="D7" s="294"/>
      <c r="E7" s="294"/>
      <c r="N7" s="11"/>
      <c r="O7" s="298"/>
      <c r="P7" s="299"/>
      <c r="Q7" s="300"/>
      <c r="R7" s="30"/>
      <c r="S7" s="291"/>
      <c r="U7" s="298"/>
      <c r="V7" s="299"/>
      <c r="W7" s="299"/>
      <c r="X7" s="300"/>
      <c r="Z7" s="290"/>
      <c r="AA7" s="291"/>
      <c r="AB7" s="292"/>
      <c r="AD7" s="26" t="s">
        <v>27</v>
      </c>
      <c r="AE7" s="26" t="s">
        <v>29</v>
      </c>
      <c r="AF7" s="28" t="s">
        <v>75</v>
      </c>
      <c r="AG7" s="26" t="s">
        <v>78</v>
      </c>
      <c r="AI7" s="290"/>
      <c r="AJ7" s="292"/>
      <c r="AL7" s="290"/>
      <c r="AM7" s="291"/>
      <c r="AN7" s="291"/>
      <c r="AO7" s="291"/>
      <c r="AP7" s="292"/>
    </row>
    <row r="8" spans="1:572" s="21" customFormat="1" x14ac:dyDescent="0.25">
      <c r="A8" s="13" t="s">
        <v>14</v>
      </c>
      <c r="B8" s="13" t="s">
        <v>90</v>
      </c>
      <c r="C8" s="13" t="s">
        <v>91</v>
      </c>
      <c r="D8" s="13" t="s">
        <v>97</v>
      </c>
      <c r="E8" s="13" t="s">
        <v>35</v>
      </c>
      <c r="F8" s="13" t="s">
        <v>13</v>
      </c>
      <c r="G8" s="19" t="s">
        <v>92</v>
      </c>
      <c r="H8" s="20" t="s">
        <v>15</v>
      </c>
      <c r="I8" s="20" t="s">
        <v>44</v>
      </c>
      <c r="J8" s="13" t="s">
        <v>16</v>
      </c>
      <c r="K8" s="13" t="s">
        <v>17</v>
      </c>
      <c r="L8" s="13" t="s">
        <v>18</v>
      </c>
      <c r="M8" s="22" t="s">
        <v>19</v>
      </c>
      <c r="N8" s="15" t="s">
        <v>69</v>
      </c>
      <c r="O8" s="15" t="s">
        <v>20</v>
      </c>
      <c r="P8" s="15" t="s">
        <v>21</v>
      </c>
      <c r="Q8" s="40" t="s">
        <v>22</v>
      </c>
      <c r="R8" s="29"/>
      <c r="S8" s="41" t="s">
        <v>73</v>
      </c>
      <c r="T8" s="27"/>
      <c r="U8" s="31" t="s">
        <v>71</v>
      </c>
      <c r="V8" s="16" t="s">
        <v>24</v>
      </c>
      <c r="W8" s="13" t="s">
        <v>25</v>
      </c>
      <c r="X8" s="17" t="s">
        <v>70</v>
      </c>
      <c r="Y8" s="27"/>
      <c r="Z8" s="18" t="s">
        <v>24</v>
      </c>
      <c r="AA8" s="13" t="s">
        <v>23</v>
      </c>
      <c r="AB8" s="17" t="s">
        <v>32</v>
      </c>
      <c r="AC8" s="27"/>
      <c r="AD8" s="38" t="s">
        <v>28</v>
      </c>
      <c r="AE8" s="14" t="s">
        <v>30</v>
      </c>
      <c r="AF8" s="28" t="s">
        <v>76</v>
      </c>
      <c r="AG8" s="14" t="s">
        <v>31</v>
      </c>
      <c r="AH8" s="27"/>
      <c r="AI8" s="18" t="s">
        <v>34</v>
      </c>
      <c r="AJ8" s="17" t="s">
        <v>82</v>
      </c>
      <c r="AK8" s="27"/>
      <c r="AL8" s="18" t="s">
        <v>83</v>
      </c>
      <c r="AM8" s="13" t="s">
        <v>23</v>
      </c>
      <c r="AN8" s="13" t="s">
        <v>24</v>
      </c>
      <c r="AO8" s="13" t="s">
        <v>84</v>
      </c>
      <c r="AP8" s="17" t="s">
        <v>85</v>
      </c>
      <c r="AQ8" s="3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row>
    <row r="9" spans="1:572" s="64" customFormat="1" x14ac:dyDescent="0.25">
      <c r="A9" s="47"/>
      <c r="B9" s="47" t="s">
        <v>0</v>
      </c>
      <c r="C9" s="47"/>
      <c r="D9" s="47"/>
      <c r="E9" s="47"/>
      <c r="F9" s="47"/>
      <c r="G9" s="48"/>
      <c r="H9" s="49"/>
      <c r="I9" s="49"/>
      <c r="J9" s="47"/>
      <c r="K9" s="47"/>
      <c r="L9" s="47"/>
      <c r="M9" s="48"/>
      <c r="N9" s="50"/>
      <c r="O9" s="50"/>
      <c r="P9" s="50"/>
      <c r="Q9" s="51"/>
      <c r="R9" s="52"/>
      <c r="S9" s="53"/>
      <c r="T9" s="54"/>
      <c r="U9" s="55"/>
      <c r="V9" s="56"/>
      <c r="W9" s="47"/>
      <c r="X9" s="57"/>
      <c r="Y9" s="54"/>
      <c r="Z9" s="58"/>
      <c r="AA9" s="47"/>
      <c r="AB9" s="57"/>
      <c r="AC9" s="54"/>
      <c r="AD9" s="55"/>
      <c r="AE9" s="50"/>
      <c r="AF9" s="50"/>
      <c r="AG9" s="59"/>
      <c r="AH9" s="54"/>
      <c r="AI9" s="58"/>
      <c r="AJ9" s="57"/>
      <c r="AK9" s="54"/>
      <c r="AL9" s="60"/>
      <c r="AM9" s="61"/>
      <c r="AN9" s="61"/>
      <c r="AO9" s="61"/>
      <c r="AP9" s="62"/>
      <c r="AQ9" s="63"/>
    </row>
    <row r="10" spans="1:572" s="129" customFormat="1" ht="31.5" x14ac:dyDescent="0.2">
      <c r="A10" s="128">
        <v>1</v>
      </c>
      <c r="B10" s="129" t="s">
        <v>114</v>
      </c>
      <c r="C10" s="129" t="s">
        <v>115</v>
      </c>
      <c r="D10" s="130" t="s">
        <v>116</v>
      </c>
      <c r="E10" s="129" t="s">
        <v>117</v>
      </c>
      <c r="F10" s="130" t="s">
        <v>120</v>
      </c>
      <c r="G10" s="145">
        <f>AG10</f>
        <v>1776.9</v>
      </c>
      <c r="H10" s="129">
        <v>23001</v>
      </c>
      <c r="I10" s="129" t="s">
        <v>667</v>
      </c>
      <c r="J10" s="129" t="str">
        <f>VLOOKUP(I10,Bidders!$A:$B,2, FALSE)</f>
        <v>SABRE INVESTMENTS, LLC</v>
      </c>
      <c r="K10" s="129" t="str">
        <f>VLOOKUP(I10,Bidders!$A:$G,7, FALSE)</f>
        <v>(618) 457-4334</v>
      </c>
      <c r="L10" s="129" t="str">
        <f>VLOOKUP(I10,Bidders!$A:$C,3,FALSE)&amp;VLOOKUP(I10,Bidders!$A:$D,4,FALSE)&amp;VLOOKUP(I10,Bidders!$A:$E,5,FALSE)&amp;VLOOKUP(I10,Bidders!$A:$F,6,FALSE)</f>
        <v>P. O. BOX 3074   CARBONDALE,  IL 62902</v>
      </c>
      <c r="M10" s="145">
        <f t="shared" ref="M10:M15" si="0">N10-G10</f>
        <v>58284.1</v>
      </c>
      <c r="N10" s="145">
        <v>60061</v>
      </c>
      <c r="P10" s="129" t="e">
        <f>VLOOKUP(A10,'Surplus-137B Tax Payments'!$A:$D,10,FALSE)</f>
        <v>#N/A</v>
      </c>
      <c r="T10" s="128"/>
      <c r="Y10" s="128"/>
      <c r="AD10" s="145">
        <f>AG10-AE10-AF10</f>
        <v>1207.8100000000002</v>
      </c>
      <c r="AE10" s="145">
        <v>369.09</v>
      </c>
      <c r="AF10" s="145">
        <v>200</v>
      </c>
      <c r="AG10" s="145">
        <v>1776.9</v>
      </c>
      <c r="AI10" s="128"/>
      <c r="AL10" s="128"/>
    </row>
    <row r="11" spans="1:572" s="261" customFormat="1" ht="31.5" x14ac:dyDescent="0.2">
      <c r="A11" s="260">
        <f>A10+1</f>
        <v>2</v>
      </c>
      <c r="B11" s="261" t="s">
        <v>121</v>
      </c>
      <c r="C11" s="261" t="s">
        <v>122</v>
      </c>
      <c r="D11" s="262" t="s">
        <v>124</v>
      </c>
      <c r="E11" s="261" t="s">
        <v>123</v>
      </c>
      <c r="F11" s="262" t="s">
        <v>125</v>
      </c>
      <c r="G11" s="263">
        <f>AG11</f>
        <v>2474.67</v>
      </c>
      <c r="H11" s="261">
        <f>H10+1</f>
        <v>23002</v>
      </c>
      <c r="I11" s="261" t="s">
        <v>1235</v>
      </c>
      <c r="J11" s="261" t="str">
        <f>VLOOKUP(I11,Bidders!$A:$B,2, FALSE)</f>
        <v>ANDY AND DEBBIE WILSON, LLC</v>
      </c>
      <c r="K11" s="261" t="str">
        <f>VLOOKUP(I11,Bidders!$A:$G,7, FALSE)</f>
        <v>(703) 300-4446</v>
      </c>
      <c r="L11" s="261" t="str">
        <f>VLOOKUP(I11,Bidders!$A:$C,3,FALSE)&amp;VLOOKUP(I11,Bidders!$A:$D,4,FALSE)  &amp;VLOOKUP(I11,Bidders!$A:$E,5,FALSE) &amp;VLOOKUP(I11,Bidders!$A:$F,6, FALSE)</f>
        <v>1350 BEVERLY ROAD, SUITE 115-316  MCLEAN, VA  22101</v>
      </c>
      <c r="M11" s="263">
        <f t="shared" si="0"/>
        <v>21561.33</v>
      </c>
      <c r="N11" s="263">
        <v>24036</v>
      </c>
      <c r="P11" s="261" t="e">
        <f>VLOOKUP(A11,'Surplus-137B Tax Payments'!$A:$D,10,FALSE)</f>
        <v>#N/A</v>
      </c>
      <c r="T11" s="260"/>
      <c r="U11" s="263">
        <v>2731</v>
      </c>
      <c r="V11" s="264">
        <v>45205</v>
      </c>
      <c r="W11" s="261">
        <v>27947</v>
      </c>
      <c r="X11" s="261" t="s">
        <v>122</v>
      </c>
      <c r="Y11" s="260"/>
      <c r="AD11" s="263">
        <f>AG11-AE11-AF11</f>
        <v>1738.2</v>
      </c>
      <c r="AE11" s="263">
        <v>536.47</v>
      </c>
      <c r="AF11" s="263">
        <v>200</v>
      </c>
      <c r="AG11" s="263">
        <v>2474.67</v>
      </c>
      <c r="AI11" s="260"/>
      <c r="AL11" s="260"/>
    </row>
    <row r="12" spans="1:572" s="64" customFormat="1" x14ac:dyDescent="0.25">
      <c r="A12" s="47"/>
      <c r="B12" s="47" t="s">
        <v>1</v>
      </c>
      <c r="C12" s="47"/>
      <c r="D12" s="47"/>
      <c r="E12" s="47"/>
      <c r="F12" s="47"/>
      <c r="G12" s="91"/>
      <c r="H12" s="49"/>
      <c r="I12" s="47"/>
      <c r="J12" s="47"/>
      <c r="K12" s="47"/>
      <c r="L12" s="47"/>
      <c r="M12" s="50"/>
      <c r="N12" s="50"/>
      <c r="O12" s="50"/>
      <c r="P12" s="91"/>
      <c r="Q12" s="51"/>
      <c r="R12" s="52"/>
      <c r="S12" s="53"/>
      <c r="T12" s="54"/>
      <c r="U12" s="55"/>
      <c r="V12" s="56"/>
      <c r="W12" s="47"/>
      <c r="X12" s="57"/>
      <c r="Y12" s="54"/>
      <c r="Z12" s="58"/>
      <c r="AA12" s="47"/>
      <c r="AB12" s="57"/>
      <c r="AC12" s="54"/>
      <c r="AD12" s="55"/>
      <c r="AE12" s="50"/>
      <c r="AF12" s="50"/>
      <c r="AG12" s="59"/>
      <c r="AH12" s="52"/>
      <c r="AI12" s="58"/>
      <c r="AJ12" s="57"/>
      <c r="AK12" s="54"/>
      <c r="AL12" s="58"/>
      <c r="AM12" s="47"/>
      <c r="AN12" s="47"/>
      <c r="AO12" s="47"/>
      <c r="AP12" s="65"/>
      <c r="AQ12" s="63"/>
    </row>
    <row r="13" spans="1:572" s="255" customFormat="1" ht="31.5" x14ac:dyDescent="0.2">
      <c r="A13" s="254">
        <f>A11+1</f>
        <v>3</v>
      </c>
      <c r="B13" s="255" t="s">
        <v>126</v>
      </c>
      <c r="C13" s="256" t="s">
        <v>614</v>
      </c>
      <c r="D13" s="256" t="s">
        <v>127</v>
      </c>
      <c r="E13" s="255" t="s">
        <v>128</v>
      </c>
      <c r="F13" s="256" t="s">
        <v>129</v>
      </c>
      <c r="G13" s="257">
        <v>0</v>
      </c>
      <c r="H13" s="255">
        <f>H11+1</f>
        <v>23003</v>
      </c>
      <c r="I13" s="255" t="s">
        <v>68</v>
      </c>
      <c r="J13" s="255" t="str">
        <f>VLOOKUP(I13,Bidders!$A:$B,2, FALSE)</f>
        <v>CompanyName</v>
      </c>
      <c r="K13" s="255" t="str">
        <f>VLOOKUP(I13,Bidders!$A:$G,7, FALSE)</f>
        <v>Phone</v>
      </c>
      <c r="L13" s="255" t="str">
        <f>VLOOKUP(I13,Bidders!$A:$C,3,FALSE)&amp;VLOOKUP(I13,Bidders!$A:$D,4,FALSE)  &amp;VLOOKUP(I13,Bidders!$A:$E,5,FALSE) &amp;VLOOKUP(I13,Bidders!$A:$F,6, FALSE)</f>
        <v>Address1  City, State  ZipCode</v>
      </c>
      <c r="M13" s="257">
        <f t="shared" si="0"/>
        <v>0</v>
      </c>
      <c r="N13" s="257">
        <v>0</v>
      </c>
      <c r="P13" s="255" t="e">
        <f>VLOOKUP(A13,'Surplus-137B Tax Payments'!$A:$D,10,FALSE)</f>
        <v>#N/A</v>
      </c>
      <c r="T13" s="254"/>
      <c r="Y13" s="254"/>
      <c r="AD13" s="257">
        <v>0</v>
      </c>
      <c r="AE13" s="257">
        <v>0</v>
      </c>
      <c r="AF13" s="257">
        <v>0</v>
      </c>
      <c r="AG13" s="257">
        <v>0</v>
      </c>
      <c r="AI13" s="254"/>
      <c r="AL13" s="254"/>
    </row>
    <row r="14" spans="1:572" s="255" customFormat="1" ht="31.5" x14ac:dyDescent="0.2">
      <c r="A14" s="254">
        <f t="shared" ref="A14:A15" si="1">A13+1</f>
        <v>4</v>
      </c>
      <c r="B14" s="255" t="s">
        <v>130</v>
      </c>
      <c r="C14" s="256" t="s">
        <v>615</v>
      </c>
      <c r="D14" s="256" t="s">
        <v>131</v>
      </c>
      <c r="E14" s="255" t="s">
        <v>132</v>
      </c>
      <c r="F14" s="256" t="s">
        <v>131</v>
      </c>
      <c r="G14" s="257">
        <v>3032.7</v>
      </c>
      <c r="H14" s="255">
        <f t="shared" ref="H14:H15" si="2">H13+1</f>
        <v>23004</v>
      </c>
      <c r="I14" s="255" t="s">
        <v>68</v>
      </c>
      <c r="J14" s="255" t="str">
        <f>VLOOKUP(I14,Bidders!$A:$B,2, FALSE)</f>
        <v>CompanyName</v>
      </c>
      <c r="K14" s="255" t="str">
        <f>VLOOKUP(I14,Bidders!$A:$G,7, FALSE)</f>
        <v>Phone</v>
      </c>
      <c r="L14" s="255" t="str">
        <f>VLOOKUP(I14,Bidders!$A:$C,3,FALSE)&amp;VLOOKUP(I14,Bidders!$A:$D,4,FALSE)  &amp;VLOOKUP(I14,Bidders!$A:$E,5,FALSE) &amp;VLOOKUP(I14,Bidders!$A:$F,6, FALSE)</f>
        <v>Address1  City, State  ZipCode</v>
      </c>
      <c r="M14" s="257">
        <f t="shared" si="0"/>
        <v>-3032.7</v>
      </c>
      <c r="N14" s="257">
        <v>0</v>
      </c>
      <c r="P14" s="255" t="e">
        <f>VLOOKUP(A14,'Surplus-137B Tax Payments'!$A:$D,10,FALSE)</f>
        <v>#N/A</v>
      </c>
      <c r="T14" s="254"/>
      <c r="Y14" s="254"/>
      <c r="AD14" s="257">
        <f t="shared" ref="AD14:AD15" si="3">AG14-AE14-AF14</f>
        <v>2196.1799999999998</v>
      </c>
      <c r="AE14" s="257">
        <v>436.52</v>
      </c>
      <c r="AF14" s="257">
        <v>400</v>
      </c>
      <c r="AG14" s="257">
        <v>3032.7</v>
      </c>
      <c r="AI14" s="254"/>
      <c r="AL14" s="254"/>
    </row>
    <row r="15" spans="1:572" s="151" customFormat="1" ht="31.5" x14ac:dyDescent="0.2">
      <c r="A15" s="150">
        <f t="shared" si="1"/>
        <v>5</v>
      </c>
      <c r="B15" s="151" t="s">
        <v>133</v>
      </c>
      <c r="C15" s="151" t="s">
        <v>134</v>
      </c>
      <c r="D15" s="152" t="s">
        <v>135</v>
      </c>
      <c r="E15" s="151" t="s">
        <v>136</v>
      </c>
      <c r="F15" s="152" t="s">
        <v>137</v>
      </c>
      <c r="G15" s="153">
        <f t="shared" ref="G15:G25" si="4">AG15</f>
        <v>387.46</v>
      </c>
      <c r="H15" s="151">
        <f t="shared" si="2"/>
        <v>23005</v>
      </c>
      <c r="I15" s="151" t="s">
        <v>68</v>
      </c>
      <c r="J15" s="151" t="str">
        <f>VLOOKUP(I15,Bidders!$A:$B,2, FALSE)</f>
        <v>CompanyName</v>
      </c>
      <c r="K15" s="151" t="str">
        <f>VLOOKUP(I15,Bidders!$A:$G,7, FALSE)</f>
        <v>Phone</v>
      </c>
      <c r="L15" s="151" t="str">
        <f>VLOOKUP(I15,Bidders!$A:$C,3,FALSE)&amp;VLOOKUP(I15,Bidders!$A:$D,4,FALSE)  &amp;VLOOKUP(I15,Bidders!$A:$E,5,FALSE) &amp;VLOOKUP(I15,Bidders!$A:$F,6, FALSE)</f>
        <v>Address1  City, State  ZipCode</v>
      </c>
      <c r="M15" s="153">
        <f t="shared" si="0"/>
        <v>-387.46</v>
      </c>
      <c r="P15" s="151" t="e">
        <f>VLOOKUP(A15,'Surplus-137B Tax Payments'!$A:$D,10,FALSE)</f>
        <v>#N/A</v>
      </c>
      <c r="T15" s="150"/>
      <c r="Y15" s="150"/>
      <c r="AD15" s="153">
        <f t="shared" si="3"/>
        <v>146.91999999999996</v>
      </c>
      <c r="AE15" s="153">
        <v>40.54</v>
      </c>
      <c r="AF15" s="153">
        <v>200</v>
      </c>
      <c r="AG15" s="153">
        <v>387.46</v>
      </c>
      <c r="AI15" s="150"/>
      <c r="AL15" s="150"/>
    </row>
    <row r="16" spans="1:572" s="158" customFormat="1" ht="31.5" x14ac:dyDescent="0.2">
      <c r="A16" s="200">
        <f>A15+1</f>
        <v>6</v>
      </c>
      <c r="B16" s="158" t="s">
        <v>138</v>
      </c>
      <c r="C16" s="158" t="s">
        <v>134</v>
      </c>
      <c r="D16" s="201" t="s">
        <v>135</v>
      </c>
      <c r="E16" s="158" t="s">
        <v>139</v>
      </c>
      <c r="F16" s="201" t="s">
        <v>137</v>
      </c>
      <c r="G16" s="157">
        <f t="shared" si="4"/>
        <v>387.46</v>
      </c>
      <c r="H16" s="158">
        <f>H15+1</f>
        <v>23006</v>
      </c>
      <c r="I16" s="158" t="s">
        <v>68</v>
      </c>
      <c r="J16" s="158" t="str">
        <f>VLOOKUP(I16,Bidders!$A:$B,2, FALSE)</f>
        <v>CompanyName</v>
      </c>
      <c r="K16" s="158" t="str">
        <f>VLOOKUP(I16,Bidders!$A:$G,7, FALSE)</f>
        <v>Phone</v>
      </c>
      <c r="L16" s="158" t="str">
        <f>VLOOKUP(I16,Bidders!$A:$C,3,FALSE)&amp;VLOOKUP(I16,Bidders!$A:$D,4,FALSE)  &amp;VLOOKUP(I16,Bidders!$A:$E,5,FALSE) &amp;VLOOKUP(I16,Bidders!$A:$F,6, FALSE)</f>
        <v>Address1  City, State  ZipCode</v>
      </c>
      <c r="M16" s="159">
        <f>N16-G16</f>
        <v>-387.46</v>
      </c>
      <c r="N16" s="159"/>
      <c r="O16" s="159"/>
      <c r="P16" s="151" t="e">
        <f>VLOOKUP(A16,'Surplus-137B Tax Payments'!$A:$D,10,FALSE)</f>
        <v>#N/A</v>
      </c>
      <c r="Q16" s="243"/>
      <c r="R16" s="244"/>
      <c r="S16" s="245"/>
      <c r="T16" s="206"/>
      <c r="U16" s="169"/>
      <c r="V16" s="246"/>
      <c r="X16" s="247"/>
      <c r="Y16" s="206"/>
      <c r="Z16" s="248"/>
      <c r="AB16" s="247"/>
      <c r="AC16" s="249"/>
      <c r="AD16" s="169">
        <f>AG16-AE16-AF16</f>
        <v>146.91999999999996</v>
      </c>
      <c r="AE16" s="159">
        <v>40.54</v>
      </c>
      <c r="AF16" s="159">
        <v>200</v>
      </c>
      <c r="AG16" s="211">
        <v>387.46</v>
      </c>
      <c r="AH16" s="249"/>
      <c r="AI16" s="210"/>
      <c r="AJ16" s="247"/>
      <c r="AK16" s="249"/>
      <c r="AL16" s="210"/>
      <c r="AN16" s="246"/>
      <c r="AO16" s="250"/>
      <c r="AP16" s="247"/>
      <c r="AQ16" s="251"/>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c r="IL16" s="252"/>
      <c r="IM16" s="252"/>
      <c r="IN16" s="252"/>
      <c r="IO16" s="252"/>
      <c r="IP16" s="252"/>
      <c r="IQ16" s="252"/>
      <c r="IR16" s="252"/>
      <c r="IS16" s="252"/>
      <c r="IT16" s="252"/>
      <c r="IU16" s="252"/>
      <c r="IV16" s="252"/>
      <c r="IW16" s="252"/>
      <c r="IX16" s="252"/>
      <c r="IY16" s="252"/>
      <c r="IZ16" s="252"/>
      <c r="JA16" s="252"/>
      <c r="JB16" s="252"/>
      <c r="JC16" s="252"/>
      <c r="JD16" s="252"/>
      <c r="JE16" s="252"/>
      <c r="JF16" s="252"/>
      <c r="JG16" s="252"/>
      <c r="JH16" s="252"/>
      <c r="JI16" s="252"/>
      <c r="JJ16" s="252"/>
      <c r="JK16" s="252"/>
      <c r="JL16" s="252"/>
      <c r="JM16" s="252"/>
      <c r="JN16" s="252"/>
      <c r="JO16" s="252"/>
      <c r="JP16" s="252"/>
      <c r="JQ16" s="252"/>
      <c r="JR16" s="252"/>
      <c r="JS16" s="252"/>
      <c r="JT16" s="252"/>
      <c r="JU16" s="252"/>
      <c r="JV16" s="252"/>
      <c r="JW16" s="252"/>
      <c r="JX16" s="252"/>
      <c r="JY16" s="252"/>
      <c r="JZ16" s="252"/>
      <c r="KA16" s="252"/>
      <c r="KB16" s="252"/>
      <c r="KC16" s="252"/>
      <c r="KD16" s="252"/>
      <c r="KE16" s="252"/>
      <c r="KF16" s="252"/>
      <c r="KG16" s="252"/>
      <c r="KH16" s="252"/>
      <c r="KI16" s="252"/>
      <c r="KJ16" s="252"/>
      <c r="KK16" s="252"/>
      <c r="KL16" s="252"/>
      <c r="KM16" s="252"/>
      <c r="KN16" s="252"/>
      <c r="KO16" s="252"/>
      <c r="KP16" s="252"/>
      <c r="KQ16" s="252"/>
      <c r="KR16" s="252"/>
      <c r="KS16" s="252"/>
      <c r="KT16" s="252"/>
      <c r="KU16" s="252"/>
      <c r="KV16" s="252"/>
      <c r="KW16" s="252"/>
      <c r="KX16" s="252"/>
      <c r="KY16" s="252"/>
      <c r="KZ16" s="252"/>
      <c r="LA16" s="252"/>
      <c r="LB16" s="252"/>
      <c r="LC16" s="252"/>
      <c r="LD16" s="252"/>
      <c r="LE16" s="252"/>
      <c r="LF16" s="252"/>
      <c r="LG16" s="252"/>
      <c r="LH16" s="252"/>
      <c r="LI16" s="252"/>
      <c r="LJ16" s="252"/>
      <c r="LK16" s="252"/>
      <c r="LL16" s="252"/>
      <c r="LM16" s="252"/>
      <c r="LN16" s="252"/>
      <c r="LO16" s="252"/>
      <c r="LP16" s="252"/>
      <c r="LQ16" s="252"/>
      <c r="LR16" s="252"/>
      <c r="LS16" s="252"/>
      <c r="LT16" s="252"/>
      <c r="LU16" s="252"/>
      <c r="LV16" s="252"/>
      <c r="LW16" s="252"/>
      <c r="LX16" s="252"/>
      <c r="LY16" s="252"/>
      <c r="LZ16" s="252"/>
      <c r="MA16" s="252"/>
      <c r="MB16" s="252"/>
      <c r="MC16" s="252"/>
      <c r="MD16" s="252"/>
      <c r="ME16" s="252"/>
      <c r="MF16" s="252"/>
      <c r="MG16" s="252"/>
      <c r="MH16" s="252"/>
      <c r="MI16" s="252"/>
      <c r="MJ16" s="252"/>
      <c r="MK16" s="252"/>
      <c r="ML16" s="252"/>
      <c r="MM16" s="252"/>
      <c r="MN16" s="252"/>
      <c r="MO16" s="252"/>
      <c r="MP16" s="252"/>
      <c r="MQ16" s="252"/>
      <c r="MR16" s="252"/>
      <c r="MS16" s="252"/>
      <c r="MT16" s="252"/>
      <c r="MU16" s="252"/>
      <c r="MV16" s="252"/>
      <c r="MW16" s="252"/>
      <c r="MX16" s="252"/>
      <c r="MY16" s="252"/>
      <c r="MZ16" s="252"/>
      <c r="NA16" s="252"/>
      <c r="NB16" s="252"/>
      <c r="NC16" s="252"/>
      <c r="ND16" s="252"/>
      <c r="NE16" s="252"/>
      <c r="NF16" s="252"/>
      <c r="NG16" s="252"/>
      <c r="NH16" s="252"/>
      <c r="NI16" s="252"/>
      <c r="NJ16" s="252"/>
      <c r="NK16" s="252"/>
      <c r="NL16" s="252"/>
      <c r="NM16" s="252"/>
      <c r="NN16" s="252"/>
      <c r="NO16" s="252"/>
      <c r="NP16" s="252"/>
      <c r="NQ16" s="252"/>
      <c r="NR16" s="252"/>
      <c r="NS16" s="252"/>
      <c r="NT16" s="252"/>
      <c r="NU16" s="252"/>
      <c r="NV16" s="252"/>
      <c r="NW16" s="252"/>
      <c r="NX16" s="252"/>
      <c r="NY16" s="252"/>
      <c r="NZ16" s="252"/>
      <c r="OA16" s="252"/>
      <c r="OB16" s="252"/>
      <c r="OC16" s="252"/>
      <c r="OD16" s="252"/>
      <c r="OE16" s="252"/>
      <c r="OF16" s="252"/>
      <c r="OG16" s="252"/>
      <c r="OH16" s="252"/>
      <c r="OI16" s="252"/>
      <c r="OJ16" s="252"/>
      <c r="OK16" s="252"/>
      <c r="OL16" s="252"/>
      <c r="OM16" s="252"/>
      <c r="ON16" s="252"/>
      <c r="OO16" s="252"/>
      <c r="OP16" s="252"/>
      <c r="OQ16" s="252"/>
      <c r="OR16" s="252"/>
      <c r="OS16" s="252"/>
      <c r="OT16" s="252"/>
      <c r="OU16" s="252"/>
      <c r="OV16" s="252"/>
      <c r="OW16" s="252"/>
      <c r="OX16" s="252"/>
      <c r="OY16" s="252"/>
      <c r="OZ16" s="252"/>
      <c r="PA16" s="252"/>
      <c r="PB16" s="252"/>
      <c r="PC16" s="252"/>
      <c r="PD16" s="252"/>
      <c r="PE16" s="252"/>
      <c r="PF16" s="252"/>
      <c r="PG16" s="252"/>
      <c r="PH16" s="252"/>
      <c r="PI16" s="252"/>
      <c r="PJ16" s="252"/>
      <c r="PK16" s="252"/>
      <c r="PL16" s="252"/>
      <c r="PM16" s="252"/>
      <c r="PN16" s="252"/>
      <c r="PO16" s="252"/>
      <c r="PP16" s="252"/>
      <c r="PQ16" s="252"/>
      <c r="PR16" s="252"/>
      <c r="PS16" s="252"/>
      <c r="PT16" s="252"/>
      <c r="PU16" s="252"/>
      <c r="PV16" s="252"/>
      <c r="PW16" s="252"/>
      <c r="PX16" s="252"/>
      <c r="PY16" s="252"/>
      <c r="PZ16" s="252"/>
      <c r="QA16" s="252"/>
      <c r="QB16" s="252"/>
      <c r="QC16" s="252"/>
      <c r="QD16" s="252"/>
      <c r="QE16" s="252"/>
      <c r="QF16" s="252"/>
      <c r="QG16" s="252"/>
      <c r="QH16" s="252"/>
      <c r="QI16" s="252"/>
      <c r="QJ16" s="252"/>
      <c r="QK16" s="252"/>
      <c r="QL16" s="252"/>
      <c r="QM16" s="252"/>
      <c r="QN16" s="252"/>
      <c r="QO16" s="252"/>
      <c r="QP16" s="252"/>
      <c r="QQ16" s="252"/>
      <c r="QR16" s="252"/>
      <c r="QS16" s="252"/>
      <c r="QT16" s="252"/>
      <c r="QU16" s="252"/>
      <c r="QV16" s="252"/>
      <c r="QW16" s="252"/>
      <c r="QX16" s="252"/>
      <c r="QY16" s="252"/>
      <c r="QZ16" s="252"/>
      <c r="RA16" s="252"/>
      <c r="RB16" s="252"/>
      <c r="RC16" s="252"/>
      <c r="RD16" s="252"/>
      <c r="RE16" s="252"/>
      <c r="RF16" s="252"/>
      <c r="RG16" s="252"/>
      <c r="RH16" s="252"/>
      <c r="RI16" s="252"/>
      <c r="RJ16" s="252"/>
      <c r="RK16" s="252"/>
      <c r="RL16" s="252"/>
      <c r="RM16" s="252"/>
      <c r="RN16" s="252"/>
      <c r="RO16" s="252"/>
      <c r="RP16" s="252"/>
      <c r="RQ16" s="252"/>
      <c r="RR16" s="252"/>
      <c r="RS16" s="252"/>
      <c r="RT16" s="252"/>
      <c r="RU16" s="252"/>
      <c r="RV16" s="252"/>
      <c r="RW16" s="252"/>
      <c r="RX16" s="252"/>
      <c r="RY16" s="252"/>
      <c r="RZ16" s="252"/>
      <c r="SA16" s="252"/>
      <c r="SB16" s="252"/>
      <c r="SC16" s="252"/>
      <c r="SD16" s="252"/>
      <c r="SE16" s="252"/>
      <c r="SF16" s="252"/>
      <c r="SG16" s="252"/>
      <c r="SH16" s="252"/>
      <c r="SI16" s="252"/>
      <c r="SJ16" s="252"/>
      <c r="SK16" s="252"/>
      <c r="SL16" s="252"/>
      <c r="SM16" s="252"/>
      <c r="SN16" s="252"/>
      <c r="SO16" s="252"/>
      <c r="SP16" s="252"/>
      <c r="SQ16" s="252"/>
      <c r="SR16" s="252"/>
      <c r="SS16" s="252"/>
      <c r="ST16" s="252"/>
      <c r="SU16" s="252"/>
      <c r="SV16" s="252"/>
      <c r="SW16" s="252"/>
      <c r="SX16" s="252"/>
      <c r="SY16" s="252"/>
      <c r="SZ16" s="252"/>
      <c r="TA16" s="252"/>
      <c r="TB16" s="252"/>
      <c r="TC16" s="252"/>
      <c r="TD16" s="252"/>
      <c r="TE16" s="252"/>
      <c r="TF16" s="252"/>
      <c r="TG16" s="252"/>
      <c r="TH16" s="252"/>
      <c r="TI16" s="252"/>
      <c r="TJ16" s="252"/>
      <c r="TK16" s="252"/>
      <c r="TL16" s="252"/>
      <c r="TM16" s="252"/>
      <c r="TN16" s="252"/>
      <c r="TO16" s="252"/>
      <c r="TP16" s="252"/>
      <c r="TQ16" s="252"/>
      <c r="TR16" s="252"/>
      <c r="TS16" s="252"/>
      <c r="TT16" s="252"/>
      <c r="TU16" s="252"/>
      <c r="TV16" s="252"/>
      <c r="TW16" s="252"/>
      <c r="TX16" s="252"/>
      <c r="TY16" s="252"/>
      <c r="TZ16" s="252"/>
      <c r="UA16" s="252"/>
      <c r="UB16" s="252"/>
      <c r="UC16" s="252"/>
      <c r="UD16" s="252"/>
      <c r="UE16" s="252"/>
      <c r="UF16" s="252"/>
      <c r="UG16" s="252"/>
      <c r="UH16" s="252"/>
      <c r="UI16" s="252"/>
      <c r="UJ16" s="252"/>
      <c r="UK16" s="252"/>
      <c r="UL16" s="252"/>
      <c r="UM16" s="252"/>
      <c r="UN16" s="252"/>
      <c r="UO16" s="252"/>
      <c r="UP16" s="252"/>
      <c r="UQ16" s="252"/>
      <c r="UR16" s="252"/>
      <c r="US16" s="252"/>
      <c r="UT16" s="252"/>
      <c r="UU16" s="252"/>
      <c r="UV16" s="252"/>
      <c r="UW16" s="252"/>
      <c r="UX16" s="252"/>
      <c r="UY16" s="252"/>
      <c r="UZ16" s="252"/>
    </row>
    <row r="17" spans="1:572" s="151" customFormat="1" ht="31.5" x14ac:dyDescent="0.2">
      <c r="A17" s="150">
        <f t="shared" ref="A17" si="5">A16+1</f>
        <v>7</v>
      </c>
      <c r="B17" s="151" t="s">
        <v>140</v>
      </c>
      <c r="C17" s="152" t="s">
        <v>617</v>
      </c>
      <c r="D17" s="152" t="s">
        <v>141</v>
      </c>
      <c r="E17" s="151" t="s">
        <v>142</v>
      </c>
      <c r="F17" s="152" t="s">
        <v>143</v>
      </c>
      <c r="G17" s="153">
        <f t="shared" si="4"/>
        <v>312.47000000000003</v>
      </c>
      <c r="H17" s="151">
        <f>H16+1</f>
        <v>23007</v>
      </c>
      <c r="I17" s="151" t="s">
        <v>68</v>
      </c>
      <c r="J17" s="151" t="str">
        <f>VLOOKUP(I17,Bidders!$A:$B,2, FALSE)</f>
        <v>CompanyName</v>
      </c>
      <c r="K17" s="151" t="str">
        <f>VLOOKUP(I17,Bidders!$A:$G,7, FALSE)</f>
        <v>Phone</v>
      </c>
      <c r="L17" s="151" t="str">
        <f>VLOOKUP(I17,Bidders!$A:$C,3,FALSE)&amp;VLOOKUP(I17,Bidders!$A:$D,4,FALSE)  &amp;VLOOKUP(I17,Bidders!$A:$E,5,FALSE) &amp;VLOOKUP(I17,Bidders!$A:$F,6, FALSE)</f>
        <v>Address1  City, State  ZipCode</v>
      </c>
      <c r="M17" s="153">
        <f t="shared" ref="M17:M18" si="6">N17-G17</f>
        <v>-312.47000000000003</v>
      </c>
      <c r="P17" s="151" t="e">
        <f>VLOOKUP(A17,'Surplus-137B Tax Payments'!$A:$D,10,FALSE)</f>
        <v>#N/A</v>
      </c>
      <c r="T17" s="150"/>
      <c r="Y17" s="150"/>
      <c r="AD17" s="153">
        <f t="shared" ref="AD17:AD18" si="7">AG17-AE17-AF17</f>
        <v>88.150000000000034</v>
      </c>
      <c r="AE17" s="153">
        <v>24.32</v>
      </c>
      <c r="AF17" s="153">
        <v>200</v>
      </c>
      <c r="AG17" s="153">
        <v>312.47000000000003</v>
      </c>
      <c r="AI17" s="150"/>
      <c r="AL17" s="150"/>
    </row>
    <row r="18" spans="1:572" s="151" customFormat="1" ht="31.5" x14ac:dyDescent="0.2">
      <c r="A18" s="150">
        <f>A17+1</f>
        <v>8</v>
      </c>
      <c r="B18" s="151" t="s">
        <v>145</v>
      </c>
      <c r="C18" s="152" t="s">
        <v>144</v>
      </c>
      <c r="D18" s="152" t="s">
        <v>141</v>
      </c>
      <c r="E18" s="151" t="s">
        <v>146</v>
      </c>
      <c r="F18" s="152" t="s">
        <v>143</v>
      </c>
      <c r="G18" s="153">
        <f t="shared" si="4"/>
        <v>1294.76</v>
      </c>
      <c r="H18" s="151">
        <f t="shared" ref="H18" si="8">H17+1</f>
        <v>23008</v>
      </c>
      <c r="I18" s="151" t="s">
        <v>68</v>
      </c>
      <c r="J18" s="151" t="str">
        <f>VLOOKUP(I18,Bidders!$A:$B,2, FALSE)</f>
        <v>CompanyName</v>
      </c>
      <c r="K18" s="151" t="str">
        <f>VLOOKUP(I18,Bidders!$A:$G,7, FALSE)</f>
        <v>Phone</v>
      </c>
      <c r="L18" s="151" t="str">
        <f>VLOOKUP(I18,Bidders!$A:$C,3,FALSE)&amp;VLOOKUP(I18,Bidders!$A:$D,4,FALSE)  &amp;VLOOKUP(I18,Bidders!$A:$E,5,FALSE) &amp;VLOOKUP(I18,Bidders!$A:$F,6, FALSE)</f>
        <v>Address1  City, State  ZipCode</v>
      </c>
      <c r="M18" s="153">
        <f t="shared" si="6"/>
        <v>-1294.76</v>
      </c>
      <c r="P18" s="151" t="e">
        <f>VLOOKUP(A18,'Surplus-137B Tax Payments'!$A:$D,10,FALSE)</f>
        <v>#N/A</v>
      </c>
      <c r="T18" s="150"/>
      <c r="Y18" s="150"/>
      <c r="AD18" s="153">
        <f t="shared" si="7"/>
        <v>914.58999999999992</v>
      </c>
      <c r="AE18" s="153">
        <v>180.17</v>
      </c>
      <c r="AF18" s="153">
        <v>200</v>
      </c>
      <c r="AG18" s="153">
        <v>1294.76</v>
      </c>
      <c r="AI18" s="150"/>
      <c r="AL18" s="150"/>
    </row>
    <row r="19" spans="1:572" s="151" customFormat="1" ht="31.5" x14ac:dyDescent="0.2">
      <c r="A19" s="150">
        <f>A18+1</f>
        <v>9</v>
      </c>
      <c r="B19" s="151" t="s">
        <v>147</v>
      </c>
      <c r="C19" s="152" t="s">
        <v>144</v>
      </c>
      <c r="D19" s="152" t="s">
        <v>141</v>
      </c>
      <c r="E19" s="151" t="s">
        <v>148</v>
      </c>
      <c r="F19" s="152" t="s">
        <v>143</v>
      </c>
      <c r="G19" s="153">
        <f t="shared" si="4"/>
        <v>268.83</v>
      </c>
      <c r="H19" s="151">
        <f>H18+1</f>
        <v>23009</v>
      </c>
      <c r="I19" s="151" t="s">
        <v>68</v>
      </c>
      <c r="J19" s="151" t="str">
        <f>VLOOKUP(I19,Bidders!$A:$B,2, FALSE)</f>
        <v>CompanyName</v>
      </c>
      <c r="K19" s="151" t="str">
        <f>VLOOKUP(I19,Bidders!$A:$G,7, FALSE)</f>
        <v>Phone</v>
      </c>
      <c r="L19" s="151" t="str">
        <f>VLOOKUP(I19,Bidders!$A:$C,3,FALSE)&amp;VLOOKUP(I19,Bidders!$A:$D,4,FALSE)  &amp;VLOOKUP(I19,Bidders!$A:$E,5,FALSE) &amp;VLOOKUP(I19,Bidders!$A:$F,6, FALSE)</f>
        <v>Address1  City, State  ZipCode</v>
      </c>
      <c r="M19" s="153">
        <f>N19-G19</f>
        <v>-268.83</v>
      </c>
      <c r="P19" s="151" t="e">
        <f>VLOOKUP(A19,'Surplus-137B Tax Payments'!$A:$D,10,FALSE)</f>
        <v>#N/A</v>
      </c>
      <c r="T19" s="150"/>
      <c r="Y19" s="150"/>
      <c r="AD19" s="153">
        <f>AG19-AE19-AF19</f>
        <v>68.829999999999984</v>
      </c>
      <c r="AE19" s="153">
        <v>0</v>
      </c>
      <c r="AF19" s="153">
        <v>200</v>
      </c>
      <c r="AG19" s="153">
        <v>268.83</v>
      </c>
      <c r="AI19" s="150"/>
      <c r="AL19" s="150"/>
    </row>
    <row r="20" spans="1:572" s="64" customFormat="1" x14ac:dyDescent="0.25">
      <c r="A20" s="54"/>
      <c r="B20" s="54" t="s">
        <v>2</v>
      </c>
      <c r="C20" s="54"/>
      <c r="D20" s="54"/>
      <c r="E20" s="54"/>
      <c r="F20" s="54"/>
      <c r="G20" s="91"/>
      <c r="H20" s="67"/>
      <c r="I20" s="54"/>
      <c r="J20" s="54"/>
      <c r="K20" s="54"/>
      <c r="L20" s="54"/>
      <c r="M20" s="66"/>
      <c r="N20" s="66"/>
      <c r="O20" s="66"/>
      <c r="P20" s="91"/>
      <c r="Q20" s="68"/>
      <c r="R20" s="52"/>
      <c r="S20" s="65"/>
      <c r="T20" s="54"/>
      <c r="U20" s="69"/>
      <c r="V20" s="52"/>
      <c r="W20" s="54"/>
      <c r="X20" s="70"/>
      <c r="Y20" s="54"/>
      <c r="Z20" s="71"/>
      <c r="AA20" s="54"/>
      <c r="AB20" s="70"/>
      <c r="AC20" s="54"/>
      <c r="AD20" s="69"/>
      <c r="AE20" s="66"/>
      <c r="AF20" s="66"/>
      <c r="AG20" s="72"/>
      <c r="AH20" s="52"/>
      <c r="AI20" s="71"/>
      <c r="AJ20" s="70"/>
      <c r="AK20" s="54"/>
      <c r="AL20" s="71"/>
      <c r="AM20" s="54"/>
      <c r="AN20" s="54"/>
      <c r="AO20" s="54"/>
      <c r="AP20" s="65"/>
      <c r="AQ20" s="63"/>
    </row>
    <row r="21" spans="1:572" s="151" customFormat="1" ht="31.5" x14ac:dyDescent="0.2">
      <c r="A21" s="150">
        <f>A19+1</f>
        <v>10</v>
      </c>
      <c r="B21" s="151" t="s">
        <v>149</v>
      </c>
      <c r="C21" s="151" t="s">
        <v>150</v>
      </c>
      <c r="D21" s="152" t="s">
        <v>152</v>
      </c>
      <c r="E21" s="151" t="s">
        <v>151</v>
      </c>
      <c r="F21" s="152" t="s">
        <v>152</v>
      </c>
      <c r="G21" s="153">
        <f t="shared" si="4"/>
        <v>3565.03</v>
      </c>
      <c r="H21" s="151">
        <f>H19+1</f>
        <v>23010</v>
      </c>
      <c r="I21" s="151" t="s">
        <v>68</v>
      </c>
      <c r="J21" s="151" t="str">
        <f>VLOOKUP(I21,Bidders!$A:$B,2, FALSE)</f>
        <v>CompanyName</v>
      </c>
      <c r="K21" s="151" t="str">
        <f>VLOOKUP(I21,Bidders!$A:$G,7, FALSE)</f>
        <v>Phone</v>
      </c>
      <c r="L21" s="151" t="str">
        <f>VLOOKUP(I21,Bidders!$A:$C,3,FALSE)&amp;VLOOKUP(I21,Bidders!$A:$D,4,FALSE)  &amp;VLOOKUP(I21,Bidders!$A:$E,5,FALSE) &amp;VLOOKUP(I21,Bidders!$A:$F,6, FALSE)</f>
        <v>Address1  City, State  ZipCode</v>
      </c>
      <c r="M21" s="153">
        <f t="shared" ref="M21" si="9">N21-G21</f>
        <v>-3565.03</v>
      </c>
      <c r="P21" s="151" t="e">
        <f>VLOOKUP(A21,'Surplus-137B Tax Payments'!$A:$D,10,FALSE)</f>
        <v>#N/A</v>
      </c>
      <c r="T21" s="150"/>
      <c r="Y21" s="150"/>
      <c r="AD21" s="153">
        <f t="shared" ref="AD21" si="10">AG21-AE21-AF21</f>
        <v>2630.1200000000003</v>
      </c>
      <c r="AE21" s="153">
        <v>734.91</v>
      </c>
      <c r="AF21" s="153">
        <v>200</v>
      </c>
      <c r="AG21" s="153">
        <v>3565.03</v>
      </c>
      <c r="AI21" s="150"/>
      <c r="AL21" s="150"/>
    </row>
    <row r="22" spans="1:572" s="151" customFormat="1" ht="31.5" x14ac:dyDescent="0.2">
      <c r="A22" s="150">
        <f>A21+1</f>
        <v>11</v>
      </c>
      <c r="B22" s="151" t="s">
        <v>153</v>
      </c>
      <c r="C22" s="151" t="s">
        <v>154</v>
      </c>
      <c r="D22" s="152" t="s">
        <v>155</v>
      </c>
      <c r="E22" s="151" t="s">
        <v>179</v>
      </c>
      <c r="F22" s="152" t="s">
        <v>155</v>
      </c>
      <c r="G22" s="153">
        <f t="shared" si="4"/>
        <v>2052.48</v>
      </c>
      <c r="H22" s="151">
        <f>H21+1</f>
        <v>23011</v>
      </c>
      <c r="I22" s="151" t="s">
        <v>68</v>
      </c>
      <c r="J22" s="151" t="str">
        <f>VLOOKUP(I22,Bidders!$A:$B,2, FALSE)</f>
        <v>CompanyName</v>
      </c>
      <c r="K22" s="151" t="str">
        <f>VLOOKUP(I22,Bidders!$A:$G,7, FALSE)</f>
        <v>Phone</v>
      </c>
      <c r="L22" s="151" t="str">
        <f>VLOOKUP(I22,Bidders!$A:$C,3,FALSE)&amp;VLOOKUP(I22,Bidders!$A:$D,4,FALSE)  &amp;VLOOKUP(I22,Bidders!$A:$E,5,FALSE) &amp;VLOOKUP(I22,Bidders!$A:$F,6, FALSE)</f>
        <v>Address1  City, State  ZipCode</v>
      </c>
      <c r="M22" s="153">
        <f t="shared" ref="M22:M29" si="11">N22-G22</f>
        <v>-2052.48</v>
      </c>
      <c r="P22" s="151" t="e">
        <f>VLOOKUP(A22,'Surplus-137B Tax Payments'!$A:$D,10,FALSE)</f>
        <v>#N/A</v>
      </c>
      <c r="T22" s="150"/>
      <c r="Y22" s="150"/>
      <c r="AD22" s="153">
        <f t="shared" ref="AD22:AD27" si="12">AG22-AE22-AF22</f>
        <v>1274.3899999999999</v>
      </c>
      <c r="AE22" s="153">
        <v>578.09</v>
      </c>
      <c r="AF22" s="153">
        <v>200</v>
      </c>
      <c r="AG22" s="153">
        <v>2052.48</v>
      </c>
      <c r="AI22" s="150"/>
      <c r="AL22" s="150"/>
    </row>
    <row r="23" spans="1:572" s="13" customFormat="1" ht="31.5" x14ac:dyDescent="0.2">
      <c r="A23" s="121">
        <f t="shared" ref="A23:A29" si="13">A22+1</f>
        <v>12</v>
      </c>
      <c r="B23" s="13" t="s">
        <v>156</v>
      </c>
      <c r="C23" s="13" t="s">
        <v>157</v>
      </c>
      <c r="D23" s="25" t="s">
        <v>158</v>
      </c>
      <c r="E23" s="13" t="s">
        <v>178</v>
      </c>
      <c r="F23" s="25" t="s">
        <v>159</v>
      </c>
      <c r="G23" s="15">
        <f t="shared" si="4"/>
        <v>330.72</v>
      </c>
      <c r="H23" s="13">
        <f t="shared" ref="H23:H29" si="14">H22+1</f>
        <v>23012</v>
      </c>
      <c r="I23" s="13" t="s">
        <v>109</v>
      </c>
      <c r="J23" s="23" t="str">
        <f>VLOOKUP(I23,Bidders!$A:$B,2, FALSE)</f>
        <v>MICHAEL ARANY</v>
      </c>
      <c r="K23" s="23" t="str">
        <f>VLOOKUP(I23,Bidders!$A:$G,7, FALSE)</f>
        <v>(812) 345-2602</v>
      </c>
      <c r="L23" s="23" t="str">
        <f>VLOOKUP(I23,Bidders!$A:$C,3,FALSE)&amp;VLOOKUP(I23,Bidders!$A:$D,4,FALSE)  &amp;VLOOKUP(I23,Bidders!$A:$E,5,FALSE) &amp;VLOOKUP(I23,Bidders!$A:$F,6, FALSE)</f>
        <v>2043 W STANTON CT  BLOOMINGTON, IN  47404</v>
      </c>
      <c r="M23" s="24">
        <f t="shared" si="11"/>
        <v>0</v>
      </c>
      <c r="N23" s="15">
        <v>330.72</v>
      </c>
      <c r="O23" s="15"/>
      <c r="P23" s="15" t="e">
        <f>VLOOKUP(A23,'Surplus-137B Tax Payments'!$A:$D,10,FALSE)</f>
        <v>#N/A</v>
      </c>
      <c r="Q23" s="40"/>
      <c r="R23" s="29"/>
      <c r="S23" s="41"/>
      <c r="T23" s="27"/>
      <c r="U23" s="31"/>
      <c r="V23" s="16"/>
      <c r="X23" s="17"/>
      <c r="Y23" s="27"/>
      <c r="Z23" s="18"/>
      <c r="AB23" s="17"/>
      <c r="AC23" s="27"/>
      <c r="AD23" s="39">
        <f t="shared" si="12"/>
        <v>111.98000000000002</v>
      </c>
      <c r="AE23" s="15">
        <v>18.739999999999998</v>
      </c>
      <c r="AF23" s="15">
        <v>200</v>
      </c>
      <c r="AG23" s="36">
        <v>330.72</v>
      </c>
      <c r="AH23" s="27"/>
      <c r="AI23" s="18"/>
      <c r="AJ23" s="17"/>
      <c r="AK23" s="27"/>
      <c r="AL23" s="18"/>
      <c r="AP23" s="17"/>
      <c r="AQ23" s="34"/>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row>
    <row r="24" spans="1:572" s="64" customFormat="1" x14ac:dyDescent="0.25">
      <c r="A24" s="54"/>
      <c r="B24" s="54" t="s">
        <v>3</v>
      </c>
      <c r="C24" s="54"/>
      <c r="D24" s="54"/>
      <c r="E24" s="54"/>
      <c r="F24" s="54"/>
      <c r="G24" s="91"/>
      <c r="H24" s="67"/>
      <c r="I24" s="54"/>
      <c r="J24" s="54"/>
      <c r="K24" s="54"/>
      <c r="L24" s="54"/>
      <c r="M24" s="66"/>
      <c r="N24" s="66"/>
      <c r="O24" s="66"/>
      <c r="P24" s="91"/>
      <c r="Q24" s="68"/>
      <c r="R24" s="52"/>
      <c r="S24" s="65"/>
      <c r="T24" s="54"/>
      <c r="U24" s="69"/>
      <c r="V24" s="52"/>
      <c r="W24" s="54"/>
      <c r="X24" s="70"/>
      <c r="Y24" s="54"/>
      <c r="Z24" s="73"/>
      <c r="AA24" s="54"/>
      <c r="AB24" s="70"/>
      <c r="AC24" s="54"/>
      <c r="AD24" s="69"/>
      <c r="AE24" s="66"/>
      <c r="AF24" s="66"/>
      <c r="AG24" s="72"/>
      <c r="AH24" s="52"/>
      <c r="AI24" s="71"/>
      <c r="AJ24" s="70"/>
      <c r="AK24" s="54"/>
      <c r="AL24" s="71"/>
      <c r="AM24" s="54"/>
      <c r="AN24" s="54"/>
      <c r="AO24" s="54"/>
      <c r="AP24" s="65"/>
      <c r="AQ24" s="63"/>
    </row>
    <row r="25" spans="1:572" s="151" customFormat="1" ht="31.5" x14ac:dyDescent="0.2">
      <c r="A25" s="150">
        <f>A23+1</f>
        <v>13</v>
      </c>
      <c r="B25" s="151" t="s">
        <v>160</v>
      </c>
      <c r="C25" s="151" t="s">
        <v>161</v>
      </c>
      <c r="D25" s="152" t="s">
        <v>163</v>
      </c>
      <c r="E25" s="151" t="s">
        <v>162</v>
      </c>
      <c r="F25" s="152" t="s">
        <v>164</v>
      </c>
      <c r="G25" s="153">
        <f t="shared" si="4"/>
        <v>39775.72</v>
      </c>
      <c r="H25" s="151">
        <f>H23+1</f>
        <v>23013</v>
      </c>
      <c r="I25" s="151" t="s">
        <v>68</v>
      </c>
      <c r="J25" s="151" t="str">
        <f>VLOOKUP(I25,Bidders!$A:$B,2, FALSE)</f>
        <v>CompanyName</v>
      </c>
      <c r="K25" s="151" t="str">
        <f>VLOOKUP(I25,Bidders!$A:$G,7, FALSE)</f>
        <v>Phone</v>
      </c>
      <c r="L25" s="151" t="str">
        <f>VLOOKUP(I25,Bidders!$A:$C,3,FALSE)&amp;VLOOKUP(I25,Bidders!$A:$D,4,FALSE)  &amp;VLOOKUP(I25,Bidders!$A:$E,5,FALSE) &amp;VLOOKUP(I25,Bidders!$A:$F,6, FALSE)</f>
        <v>Address1  City, State  ZipCode</v>
      </c>
      <c r="M25" s="153">
        <f t="shared" si="11"/>
        <v>-39775.72</v>
      </c>
      <c r="P25" s="151" t="e">
        <f>VLOOKUP(A25,'Surplus-137B Tax Payments'!$A:$D,10,FALSE)</f>
        <v>#N/A</v>
      </c>
      <c r="T25" s="150"/>
      <c r="Y25" s="150"/>
      <c r="AD25" s="153">
        <f t="shared" si="12"/>
        <v>29878.420000000002</v>
      </c>
      <c r="AE25" s="153">
        <v>9697.2999999999993</v>
      </c>
      <c r="AF25" s="153">
        <v>200</v>
      </c>
      <c r="AG25" s="153">
        <v>39775.72</v>
      </c>
      <c r="AI25" s="150"/>
      <c r="AL25" s="150"/>
    </row>
    <row r="26" spans="1:572" s="151" customFormat="1" ht="31.5" x14ac:dyDescent="0.2">
      <c r="A26" s="150">
        <f>A25+1</f>
        <v>14</v>
      </c>
      <c r="B26" s="151" t="s">
        <v>165</v>
      </c>
      <c r="C26" s="151" t="s">
        <v>166</v>
      </c>
      <c r="D26" s="152" t="s">
        <v>168</v>
      </c>
      <c r="E26" s="151" t="s">
        <v>167</v>
      </c>
      <c r="F26" s="152" t="s">
        <v>169</v>
      </c>
      <c r="G26" s="153">
        <f t="shared" ref="G26:G36" si="15">AG26</f>
        <v>1369.12</v>
      </c>
      <c r="H26" s="151">
        <f>H25+1</f>
        <v>23014</v>
      </c>
      <c r="I26" s="151" t="s">
        <v>68</v>
      </c>
      <c r="J26" s="151" t="str">
        <f>VLOOKUP(I26,Bidders!$A:$B,2, FALSE)</f>
        <v>CompanyName</v>
      </c>
      <c r="K26" s="151" t="str">
        <f>VLOOKUP(I26,Bidders!$A:$G,7, FALSE)</f>
        <v>Phone</v>
      </c>
      <c r="L26" s="151" t="str">
        <f>VLOOKUP(I26,Bidders!$A:$C,3,FALSE)&amp;VLOOKUP(I26,Bidders!$A:$D,4,FALSE)  &amp;VLOOKUP(I26,Bidders!$A:$E,5,FALSE) &amp;VLOOKUP(I26,Bidders!$A:$F,6, FALSE)</f>
        <v>Address1  City, State  ZipCode</v>
      </c>
      <c r="M26" s="153">
        <f t="shared" si="11"/>
        <v>-1369.12</v>
      </c>
      <c r="P26" s="151" t="e">
        <f>VLOOKUP(A26,'Surplus-137B Tax Payments'!$A:$D,10,FALSE)</f>
        <v>#N/A</v>
      </c>
      <c r="T26" s="150"/>
      <c r="Y26" s="150"/>
      <c r="AD26" s="153">
        <f t="shared" si="12"/>
        <v>871.93999999999983</v>
      </c>
      <c r="AE26" s="153">
        <v>297.18</v>
      </c>
      <c r="AF26" s="153">
        <v>200</v>
      </c>
      <c r="AG26" s="153">
        <v>1369.12</v>
      </c>
      <c r="AI26" s="150"/>
      <c r="AL26" s="150"/>
    </row>
    <row r="27" spans="1:572" s="151" customFormat="1" ht="31.5" x14ac:dyDescent="0.2">
      <c r="A27" s="150">
        <f t="shared" si="13"/>
        <v>15</v>
      </c>
      <c r="B27" s="151" t="s">
        <v>170</v>
      </c>
      <c r="C27" s="151" t="s">
        <v>171</v>
      </c>
      <c r="D27" s="152" t="s">
        <v>173</v>
      </c>
      <c r="E27" s="151" t="s">
        <v>172</v>
      </c>
      <c r="F27" s="152" t="s">
        <v>174</v>
      </c>
      <c r="G27" s="153">
        <f t="shared" si="15"/>
        <v>501.38</v>
      </c>
      <c r="H27" s="151">
        <f t="shared" si="14"/>
        <v>23015</v>
      </c>
      <c r="I27" s="151" t="s">
        <v>68</v>
      </c>
      <c r="J27" s="151" t="str">
        <f>VLOOKUP(I27,Bidders!$A:$B,2, FALSE)</f>
        <v>CompanyName</v>
      </c>
      <c r="K27" s="151" t="str">
        <f>VLOOKUP(I27,Bidders!$A:$G,7, FALSE)</f>
        <v>Phone</v>
      </c>
      <c r="L27" s="151" t="str">
        <f>VLOOKUP(I27,Bidders!$A:$C,3,FALSE)&amp;VLOOKUP(I27,Bidders!$A:$D,4,FALSE)  &amp;VLOOKUP(I27,Bidders!$A:$E,5,FALSE) &amp;VLOOKUP(I27,Bidders!$A:$F,6, FALSE)</f>
        <v>Address1  City, State  ZipCode</v>
      </c>
      <c r="M27" s="153">
        <f t="shared" si="11"/>
        <v>-501.38</v>
      </c>
      <c r="P27" s="151" t="e">
        <f>VLOOKUP(A27,'Surplus-137B Tax Payments'!$A:$D,10,FALSE)</f>
        <v>#N/A</v>
      </c>
      <c r="T27" s="150"/>
      <c r="Y27" s="150"/>
      <c r="AD27" s="153">
        <f t="shared" si="12"/>
        <v>251.24</v>
      </c>
      <c r="AE27" s="153">
        <v>50.14</v>
      </c>
      <c r="AF27" s="153">
        <v>200</v>
      </c>
      <c r="AG27" s="153">
        <v>501.38</v>
      </c>
      <c r="AI27" s="150"/>
      <c r="AL27" s="150"/>
    </row>
    <row r="28" spans="1:572" s="151" customFormat="1" ht="31.5" x14ac:dyDescent="0.2">
      <c r="A28" s="150">
        <f t="shared" si="13"/>
        <v>16</v>
      </c>
      <c r="B28" s="151" t="s">
        <v>175</v>
      </c>
      <c r="C28" s="151" t="s">
        <v>176</v>
      </c>
      <c r="D28" s="152" t="s">
        <v>180</v>
      </c>
      <c r="E28" s="151" t="s">
        <v>177</v>
      </c>
      <c r="F28" s="152" t="s">
        <v>181</v>
      </c>
      <c r="G28" s="153">
        <f t="shared" si="15"/>
        <v>3265.84</v>
      </c>
      <c r="H28" s="151">
        <f t="shared" si="14"/>
        <v>23016</v>
      </c>
      <c r="I28" s="151" t="s">
        <v>68</v>
      </c>
      <c r="J28" s="151" t="str">
        <f>VLOOKUP(I28,Bidders!$A:$B,2, FALSE)</f>
        <v>CompanyName</v>
      </c>
      <c r="K28" s="151" t="str">
        <f>VLOOKUP(I28,Bidders!$A:$G,7, FALSE)</f>
        <v>Phone</v>
      </c>
      <c r="L28" s="151" t="str">
        <f>VLOOKUP(I28,Bidders!$A:$C,3,FALSE)&amp;VLOOKUP(I28,Bidders!$A:$D,4,FALSE)  &amp;VLOOKUP(I28,Bidders!$A:$E,5,FALSE) &amp;VLOOKUP(I28,Bidders!$A:$F,6, FALSE)</f>
        <v>Address1  City, State  ZipCode</v>
      </c>
      <c r="M28" s="153">
        <f t="shared" si="11"/>
        <v>-3265.84</v>
      </c>
      <c r="P28" s="151" t="e">
        <f>VLOOKUP(A28,'Surplus-137B Tax Payments'!$A:$D,10,FALSE)</f>
        <v>#N/A</v>
      </c>
      <c r="T28" s="150"/>
      <c r="Y28" s="150"/>
      <c r="AD28" s="153">
        <f>AG28-AE28-AF28</f>
        <v>2307.27</v>
      </c>
      <c r="AE28" s="153">
        <v>758.57</v>
      </c>
      <c r="AF28" s="153">
        <v>200</v>
      </c>
      <c r="AG28" s="153">
        <v>3265.84</v>
      </c>
      <c r="AI28" s="150"/>
      <c r="AL28" s="150"/>
    </row>
    <row r="29" spans="1:572" s="151" customFormat="1" ht="31.5" x14ac:dyDescent="0.2">
      <c r="A29" s="150">
        <f t="shared" si="13"/>
        <v>17</v>
      </c>
      <c r="B29" s="151" t="s">
        <v>182</v>
      </c>
      <c r="C29" s="152" t="s">
        <v>183</v>
      </c>
      <c r="D29" s="152" t="s">
        <v>185</v>
      </c>
      <c r="E29" s="151" t="s">
        <v>184</v>
      </c>
      <c r="F29" s="152" t="s">
        <v>185</v>
      </c>
      <c r="G29" s="153">
        <f t="shared" si="15"/>
        <v>3510.66</v>
      </c>
      <c r="H29" s="151">
        <f t="shared" si="14"/>
        <v>23017</v>
      </c>
      <c r="I29" s="151" t="s">
        <v>68</v>
      </c>
      <c r="J29" s="151" t="str">
        <f>VLOOKUP(I29,Bidders!$A:$B,2, FALSE)</f>
        <v>CompanyName</v>
      </c>
      <c r="K29" s="151" t="str">
        <f>VLOOKUP(I29,Bidders!$A:$G,7, FALSE)</f>
        <v>Phone</v>
      </c>
      <c r="L29" s="151" t="str">
        <f>VLOOKUP(I29,Bidders!$A:$C,3,FALSE)&amp;VLOOKUP(I29,Bidders!$A:$D,4,FALSE)  &amp;VLOOKUP(I29,Bidders!$A:$E,5,FALSE) &amp;VLOOKUP(I29,Bidders!$A:$F,6, FALSE)</f>
        <v>Address1  City, State  ZipCode</v>
      </c>
      <c r="M29" s="153">
        <f t="shared" si="11"/>
        <v>-3510.66</v>
      </c>
      <c r="P29" s="151" t="e">
        <f>VLOOKUP(A29,'Surplus-137B Tax Payments'!$A:$D,10,FALSE)</f>
        <v>#N/A</v>
      </c>
      <c r="T29" s="150"/>
      <c r="Y29" s="150"/>
      <c r="AD29" s="153">
        <f>AG29-AE29-AF29</f>
        <v>2328.92</v>
      </c>
      <c r="AE29" s="153">
        <v>981.74</v>
      </c>
      <c r="AF29" s="153">
        <v>200</v>
      </c>
      <c r="AG29" s="153">
        <v>3510.66</v>
      </c>
      <c r="AI29" s="150"/>
      <c r="AL29" s="150"/>
    </row>
    <row r="30" spans="1:572" s="151" customFormat="1" ht="31.5" x14ac:dyDescent="0.2">
      <c r="A30" s="150">
        <f>A29+1</f>
        <v>18</v>
      </c>
      <c r="B30" s="151" t="s">
        <v>186</v>
      </c>
      <c r="C30" s="152" t="s">
        <v>176</v>
      </c>
      <c r="D30" s="152" t="s">
        <v>180</v>
      </c>
      <c r="E30" s="151" t="s">
        <v>187</v>
      </c>
      <c r="F30" s="152" t="s">
        <v>181</v>
      </c>
      <c r="G30" s="153">
        <f>AG30</f>
        <v>3136.97</v>
      </c>
      <c r="H30" s="151">
        <f>H29+1</f>
        <v>23018</v>
      </c>
      <c r="I30" s="151" t="s">
        <v>68</v>
      </c>
      <c r="J30" s="151" t="s">
        <v>66</v>
      </c>
      <c r="K30" s="151" t="s">
        <v>55</v>
      </c>
      <c r="L30" s="151" t="s">
        <v>107</v>
      </c>
      <c r="M30" s="153">
        <v>0</v>
      </c>
      <c r="P30" s="151" t="e">
        <f>VLOOKUP(A30,'Surplus-137B Tax Payments'!$A:$D,10,FALSE)</f>
        <v>#N/A</v>
      </c>
      <c r="T30" s="150"/>
      <c r="Y30" s="150"/>
      <c r="AD30" s="153">
        <f>AG30-AE30-AF30</f>
        <v>2210.37</v>
      </c>
      <c r="AE30" s="153">
        <v>726.6</v>
      </c>
      <c r="AF30" s="153">
        <v>200</v>
      </c>
      <c r="AG30" s="153">
        <v>3136.97</v>
      </c>
      <c r="AI30" s="150"/>
      <c r="AL30" s="150"/>
    </row>
    <row r="31" spans="1:572" s="64" customFormat="1" x14ac:dyDescent="0.25">
      <c r="A31" s="54"/>
      <c r="B31" s="54" t="s">
        <v>4</v>
      </c>
      <c r="C31" s="54"/>
      <c r="D31" s="54"/>
      <c r="E31" s="54"/>
      <c r="F31" s="54"/>
      <c r="G31" s="91"/>
      <c r="H31" s="67"/>
      <c r="I31" s="54"/>
      <c r="J31" s="54"/>
      <c r="K31" s="54"/>
      <c r="L31" s="54"/>
      <c r="M31" s="66"/>
      <c r="N31" s="66"/>
      <c r="O31" s="66"/>
      <c r="P31" s="91"/>
      <c r="Q31" s="68"/>
      <c r="R31" s="52"/>
      <c r="S31" s="65"/>
      <c r="T31" s="54"/>
      <c r="U31" s="69"/>
      <c r="V31" s="52"/>
      <c r="W31" s="54"/>
      <c r="X31" s="70"/>
      <c r="Y31" s="54"/>
      <c r="Z31" s="71"/>
      <c r="AA31" s="54"/>
      <c r="AB31" s="70"/>
      <c r="AC31" s="54"/>
      <c r="AD31" s="69"/>
      <c r="AE31" s="66"/>
      <c r="AF31" s="66"/>
      <c r="AG31" s="72"/>
      <c r="AH31" s="52"/>
      <c r="AI31" s="71"/>
      <c r="AJ31" s="70"/>
      <c r="AK31" s="54"/>
      <c r="AL31" s="71"/>
      <c r="AM31" s="54"/>
      <c r="AN31" s="54"/>
      <c r="AO31" s="54"/>
      <c r="AP31" s="65"/>
      <c r="AQ31" s="63"/>
    </row>
    <row r="32" spans="1:572" s="150" customFormat="1" ht="31.5" x14ac:dyDescent="0.2">
      <c r="A32" s="150">
        <f>A30+1</f>
        <v>19</v>
      </c>
      <c r="B32" s="151" t="s">
        <v>188</v>
      </c>
      <c r="C32" s="151" t="s">
        <v>189</v>
      </c>
      <c r="D32" s="152" t="s">
        <v>191</v>
      </c>
      <c r="E32" s="151" t="s">
        <v>190</v>
      </c>
      <c r="F32" s="152" t="s">
        <v>191</v>
      </c>
      <c r="G32" s="153">
        <f t="shared" si="15"/>
        <v>981.15</v>
      </c>
      <c r="H32" s="151">
        <f>H30+1</f>
        <v>23019</v>
      </c>
      <c r="I32" s="151" t="s">
        <v>68</v>
      </c>
      <c r="J32" s="151" t="str">
        <f>VLOOKUP(I32,Bidders!$A:$B,2, FALSE)</f>
        <v>CompanyName</v>
      </c>
      <c r="K32" s="151" t="str">
        <f>VLOOKUP(I32,Bidders!$A:$G,7, FALSE)</f>
        <v>Phone</v>
      </c>
      <c r="L32" s="151" t="str">
        <f>VLOOKUP(I32,Bidders!$A:$C,3,FALSE)&amp;VLOOKUP(I32,Bidders!$A:$D,4,FALSE)  &amp;VLOOKUP(I32,Bidders!$A:$E,5,FALSE) &amp;VLOOKUP(I32,Bidders!$A:$F,6, FALSE)</f>
        <v>Address1  City, State  ZipCode</v>
      </c>
      <c r="M32" s="153">
        <f t="shared" ref="M32" si="16">N32-G32</f>
        <v>-981.15</v>
      </c>
      <c r="N32" s="151"/>
      <c r="O32" s="151"/>
      <c r="P32" s="151" t="e">
        <f>VLOOKUP(A32,'Surplus-137B Tax Payments'!$A:$D,10,FALSE)</f>
        <v>#N/A</v>
      </c>
      <c r="Q32" s="151"/>
      <c r="R32" s="151"/>
      <c r="S32" s="151"/>
      <c r="AD32" s="153">
        <f t="shared" ref="AD32" si="17">AG32-AF32-AE32</f>
        <v>615.45000000000005</v>
      </c>
      <c r="AE32" s="153">
        <v>165.7</v>
      </c>
      <c r="AF32" s="153">
        <v>200</v>
      </c>
      <c r="AG32" s="153">
        <v>981.15</v>
      </c>
    </row>
    <row r="33" spans="1:572" s="150" customFormat="1" ht="31.5" x14ac:dyDescent="0.2">
      <c r="A33" s="150">
        <f>A32+1</f>
        <v>20</v>
      </c>
      <c r="B33" s="151" t="s">
        <v>192</v>
      </c>
      <c r="C33" s="151" t="s">
        <v>193</v>
      </c>
      <c r="D33" s="152" t="s">
        <v>195</v>
      </c>
      <c r="E33" s="151" t="s">
        <v>194</v>
      </c>
      <c r="F33" s="152" t="s">
        <v>196</v>
      </c>
      <c r="G33" s="153">
        <f t="shared" si="15"/>
        <v>9955.42</v>
      </c>
      <c r="H33" s="150">
        <f t="shared" ref="H33:H38" si="18">H32+1</f>
        <v>23020</v>
      </c>
      <c r="I33" s="150" t="s">
        <v>68</v>
      </c>
      <c r="J33" s="151" t="str">
        <f>VLOOKUP(I33,Bidders!$A:$B,2, FALSE)</f>
        <v>CompanyName</v>
      </c>
      <c r="K33" s="151" t="str">
        <f>VLOOKUP(I33,Bidders!$A:$G,7, FALSE)</f>
        <v>Phone</v>
      </c>
      <c r="L33" s="151" t="str">
        <f>VLOOKUP(I33,Bidders!$A:$C,3,FALSE)&amp;VLOOKUP(I33,Bidders!$A:$D,4,FALSE)  &amp;VLOOKUP(I33,Bidders!$A:$E,5,FALSE) &amp;VLOOKUP(I33,Bidders!$A:$F,6, FALSE)</f>
        <v>Address1  City, State  ZipCode</v>
      </c>
      <c r="M33" s="153">
        <f>N33-G33</f>
        <v>-9955.42</v>
      </c>
      <c r="P33" s="151" t="e">
        <f>VLOOKUP(A33,'Surplus-137B Tax Payments'!$A:$D,10,FALSE)</f>
        <v>#N/A</v>
      </c>
      <c r="AD33" s="153">
        <f>AG33-AF33-AE33</f>
        <v>7357.1399999999994</v>
      </c>
      <c r="AE33" s="153">
        <v>2398.2800000000002</v>
      </c>
      <c r="AF33" s="153">
        <v>200</v>
      </c>
      <c r="AG33" s="153">
        <v>9955.42</v>
      </c>
    </row>
    <row r="34" spans="1:572" s="128" customFormat="1" ht="31.5" x14ac:dyDescent="0.2">
      <c r="A34" s="128">
        <f>A33+1</f>
        <v>21</v>
      </c>
      <c r="B34" s="129" t="s">
        <v>197</v>
      </c>
      <c r="C34" s="129" t="s">
        <v>198</v>
      </c>
      <c r="D34" s="130" t="s">
        <v>200</v>
      </c>
      <c r="E34" s="130" t="s">
        <v>199</v>
      </c>
      <c r="F34" s="130" t="s">
        <v>200</v>
      </c>
      <c r="G34" s="145">
        <f t="shared" si="15"/>
        <v>3372.63</v>
      </c>
      <c r="H34" s="128">
        <f t="shared" si="18"/>
        <v>23021</v>
      </c>
      <c r="I34" s="128" t="s">
        <v>626</v>
      </c>
      <c r="J34" s="129" t="str">
        <f>VLOOKUP(I34,Bidders!$A:$B,2, FALSE)</f>
        <v>SAVVY IN LLC DBA FTB COLLATERAL ASSIGNEE</v>
      </c>
      <c r="K34" s="129" t="str">
        <f>VLOOKUP(I34,Bidders!$A:$G,7, FALSE)</f>
        <v>(561) 487-2742</v>
      </c>
      <c r="L34" s="129" t="str">
        <f>VLOOKUP(I34,Bidders!$A:$C,3,FALSE)&amp;VLOOKUP(I34,Bidders!$A:$D,4,FALSE)  &amp;VLOOKUP(I34,Bidders!$A:$E,5,FALSE) &amp;VLOOKUP(I34,Bidders!$A:$F,6, FALSE)</f>
        <v>P.O. BOX 1000 - DEPT, #3035  MEMPHIS, TN  38148</v>
      </c>
      <c r="M34" s="145">
        <f t="shared" ref="M34:M36" si="19">N34-G34</f>
        <v>36627.370000000003</v>
      </c>
      <c r="N34" s="258">
        <v>40000</v>
      </c>
      <c r="P34" s="129" t="e">
        <f>VLOOKUP(A34,'Surplus-137B Tax Payments'!$A:$D,10,FALSE)</f>
        <v>#N/A</v>
      </c>
      <c r="AD34" s="145">
        <f t="shared" ref="AD34:AD36" si="20">AG34-AF34-AE34</f>
        <v>2333.91</v>
      </c>
      <c r="AE34" s="145">
        <v>838.72</v>
      </c>
      <c r="AF34" s="145">
        <v>200</v>
      </c>
      <c r="AG34" s="145">
        <v>3372.63</v>
      </c>
    </row>
    <row r="35" spans="1:572" s="150" customFormat="1" ht="31.5" x14ac:dyDescent="0.2">
      <c r="A35" s="150">
        <f t="shared" ref="A35:A36" si="21">A34+1</f>
        <v>22</v>
      </c>
      <c r="B35" s="151" t="s">
        <v>201</v>
      </c>
      <c r="C35" s="151" t="s">
        <v>202</v>
      </c>
      <c r="D35" s="152" t="s">
        <v>204</v>
      </c>
      <c r="E35" s="152" t="s">
        <v>203</v>
      </c>
      <c r="F35" s="152" t="s">
        <v>204</v>
      </c>
      <c r="G35" s="153">
        <f t="shared" si="15"/>
        <v>1982.5</v>
      </c>
      <c r="H35" s="150">
        <f t="shared" si="18"/>
        <v>23022</v>
      </c>
      <c r="I35" s="150" t="s">
        <v>68</v>
      </c>
      <c r="J35" s="151" t="str">
        <f>VLOOKUP(I35,Bidders!$A:$B,2, FALSE)</f>
        <v>CompanyName</v>
      </c>
      <c r="K35" s="151" t="str">
        <f>VLOOKUP(I35,Bidders!$A:$G,7, FALSE)</f>
        <v>Phone</v>
      </c>
      <c r="L35" s="151" t="str">
        <f>VLOOKUP(I35,Bidders!$A:$C,3,FALSE)&amp;VLOOKUP(I35,Bidders!$A:$D,4,FALSE)  &amp;VLOOKUP(I35,Bidders!$A:$E,5,FALSE) &amp;VLOOKUP(I35,Bidders!$A:$F,6, FALSE)</f>
        <v>Address1  City, State  ZipCode</v>
      </c>
      <c r="M35" s="153">
        <f t="shared" si="19"/>
        <v>-1982.5</v>
      </c>
      <c r="P35" s="151" t="e">
        <f>VLOOKUP(A35,'Surplus-137B Tax Payments'!$A:$D,10,FALSE)</f>
        <v>#N/A</v>
      </c>
      <c r="AD35" s="153">
        <f t="shared" si="20"/>
        <v>1382.2</v>
      </c>
      <c r="AE35" s="153">
        <v>400.3</v>
      </c>
      <c r="AF35" s="153">
        <v>200</v>
      </c>
      <c r="AG35" s="153">
        <v>1982.5</v>
      </c>
    </row>
    <row r="36" spans="1:572" s="128" customFormat="1" ht="31.5" x14ac:dyDescent="0.2">
      <c r="A36" s="128">
        <f t="shared" si="21"/>
        <v>23</v>
      </c>
      <c r="B36" s="129" t="s">
        <v>205</v>
      </c>
      <c r="C36" s="129" t="s">
        <v>206</v>
      </c>
      <c r="D36" s="130" t="s">
        <v>208</v>
      </c>
      <c r="E36" s="129" t="s">
        <v>207</v>
      </c>
      <c r="F36" s="130" t="s">
        <v>209</v>
      </c>
      <c r="G36" s="145">
        <f t="shared" si="15"/>
        <v>14627.75</v>
      </c>
      <c r="H36" s="128">
        <f t="shared" si="18"/>
        <v>23023</v>
      </c>
      <c r="I36" s="128" t="s">
        <v>667</v>
      </c>
      <c r="J36" s="129" t="str">
        <f>VLOOKUP(I36,Bidders!$A:$B,2, FALSE)</f>
        <v>SABRE INVESTMENTS, LLC</v>
      </c>
      <c r="K36" s="129" t="str">
        <f>VLOOKUP(I36,Bidders!$A:$G,7, FALSE)</f>
        <v>(618) 457-4334</v>
      </c>
      <c r="L36" s="129" t="str">
        <f>VLOOKUP(I36,Bidders!$A:$C,3,FALSE)&amp;VLOOKUP(I36,Bidders!$A:$D,4,FALSE)  &amp;VLOOKUP(I36,Bidders!$A:$E,5,FALSE) &amp;VLOOKUP(I36,Bidders!$A:$F,6, FALSE)</f>
        <v>P. O. BOX 3074   CARBONDALE,  IL 62902</v>
      </c>
      <c r="M36" s="145">
        <f t="shared" si="19"/>
        <v>2.25</v>
      </c>
      <c r="N36" s="258">
        <v>14630</v>
      </c>
      <c r="P36" s="129" t="e">
        <f>VLOOKUP(A36,'Surplus-137B Tax Payments'!$A:$D,10,FALSE)</f>
        <v>#N/A</v>
      </c>
      <c r="AD36" s="145">
        <f t="shared" si="20"/>
        <v>11047.43</v>
      </c>
      <c r="AE36" s="145">
        <v>3380.32</v>
      </c>
      <c r="AF36" s="145">
        <v>200</v>
      </c>
      <c r="AG36" s="145">
        <v>14627.75</v>
      </c>
    </row>
    <row r="37" spans="1:572" s="131" customFormat="1" ht="31.5" x14ac:dyDescent="0.2">
      <c r="A37" s="131">
        <f>A36+1</f>
        <v>24</v>
      </c>
      <c r="B37" s="132" t="s">
        <v>210</v>
      </c>
      <c r="C37" s="132" t="s">
        <v>206</v>
      </c>
      <c r="D37" s="133" t="s">
        <v>208</v>
      </c>
      <c r="E37" s="132" t="s">
        <v>211</v>
      </c>
      <c r="F37" s="133" t="s">
        <v>209</v>
      </c>
      <c r="G37" s="148">
        <f t="shared" ref="G37:G59" si="22">AG37</f>
        <v>24569.8</v>
      </c>
      <c r="H37" s="131">
        <f t="shared" si="18"/>
        <v>23024</v>
      </c>
      <c r="I37" s="131" t="s">
        <v>667</v>
      </c>
      <c r="J37" s="132" t="str">
        <f>VLOOKUP(I37,Bidders!$A:$B,2, FALSE)</f>
        <v>SABRE INVESTMENTS, LLC</v>
      </c>
      <c r="K37" s="132" t="str">
        <f>VLOOKUP(I37,Bidders!$A:$G,7, FALSE)</f>
        <v>(618) 457-4334</v>
      </c>
      <c r="L37" s="132" t="str">
        <f>VLOOKUP(I37,Bidders!$A:$C,3,FALSE)&amp;VLOOKUP(I37,Bidders!$A:$D,4,FALSE)  &amp;VLOOKUP(I37,Bidders!$A:$E,5,FALSE) &amp;VLOOKUP(I37,Bidders!$A:$F,6, FALSE)</f>
        <v>P. O. BOX 3074   CARBONDALE,  IL 62902</v>
      </c>
      <c r="M37" s="148">
        <f>N37-G37</f>
        <v>30.200000000000728</v>
      </c>
      <c r="N37" s="259">
        <v>24600</v>
      </c>
      <c r="P37" s="132" t="e">
        <f>VLOOKUP(A37,'Surplus-137B Tax Payments'!$A:$D,10,FALSE)</f>
        <v>#N/A</v>
      </c>
      <c r="Q37" s="134"/>
      <c r="R37" s="135"/>
      <c r="S37" s="136"/>
      <c r="T37" s="135"/>
      <c r="U37" s="137"/>
      <c r="V37" s="138"/>
      <c r="X37" s="134"/>
      <c r="Y37" s="135"/>
      <c r="Z37" s="139"/>
      <c r="AB37" s="134"/>
      <c r="AC37" s="135"/>
      <c r="AD37" s="149">
        <f>AG37-AF37-AE37</f>
        <v>18660.199999999997</v>
      </c>
      <c r="AE37" s="148">
        <v>5709.6</v>
      </c>
      <c r="AF37" s="148">
        <v>200</v>
      </c>
      <c r="AG37" s="146">
        <v>24569.8</v>
      </c>
      <c r="AH37" s="135"/>
      <c r="AI37" s="139"/>
      <c r="AJ37" s="134"/>
      <c r="AK37" s="135"/>
      <c r="AL37" s="139"/>
      <c r="AP37" s="134"/>
      <c r="AQ37" s="140"/>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141"/>
      <c r="DG37" s="141"/>
      <c r="DH37" s="141"/>
      <c r="DI37" s="141"/>
      <c r="DJ37" s="141"/>
      <c r="DK37" s="141"/>
      <c r="DL37" s="141"/>
      <c r="DM37" s="141"/>
      <c r="DN37" s="141"/>
      <c r="DO37" s="141"/>
      <c r="DP37" s="141"/>
      <c r="DQ37" s="141"/>
      <c r="DR37" s="141"/>
      <c r="DS37" s="141"/>
      <c r="DT37" s="141"/>
      <c r="DU37" s="141"/>
      <c r="DV37" s="141"/>
      <c r="DW37" s="141"/>
      <c r="DX37" s="141"/>
      <c r="DY37" s="141"/>
      <c r="DZ37" s="141"/>
      <c r="EA37" s="141"/>
      <c r="EB37" s="141"/>
      <c r="EC37" s="141"/>
      <c r="ED37" s="141"/>
      <c r="EE37" s="141"/>
      <c r="EF37" s="141"/>
      <c r="EG37" s="141"/>
      <c r="EH37" s="141"/>
      <c r="EI37" s="141"/>
      <c r="EJ37" s="141"/>
      <c r="EK37" s="141"/>
      <c r="EL37" s="141"/>
      <c r="EM37" s="141"/>
      <c r="EN37" s="141"/>
      <c r="EO37" s="141"/>
      <c r="EP37" s="141"/>
      <c r="EQ37" s="141"/>
      <c r="ER37" s="141"/>
      <c r="ES37" s="141"/>
      <c r="ET37" s="141"/>
      <c r="EU37" s="141"/>
      <c r="EV37" s="141"/>
      <c r="EW37" s="141"/>
      <c r="EX37" s="141"/>
      <c r="EY37" s="141"/>
      <c r="EZ37" s="141"/>
      <c r="FA37" s="141"/>
      <c r="FB37" s="141"/>
      <c r="FC37" s="141"/>
      <c r="FD37" s="141"/>
      <c r="FE37" s="141"/>
      <c r="FF37" s="141"/>
      <c r="FG37" s="141"/>
      <c r="FH37" s="141"/>
      <c r="FI37" s="141"/>
      <c r="FJ37" s="141"/>
      <c r="FK37" s="141"/>
      <c r="FL37" s="141"/>
      <c r="FM37" s="141"/>
      <c r="FN37" s="141"/>
      <c r="FO37" s="141"/>
      <c r="FP37" s="141"/>
      <c r="FQ37" s="141"/>
      <c r="FR37" s="141"/>
      <c r="FS37" s="141"/>
      <c r="FT37" s="141"/>
      <c r="FU37" s="141"/>
      <c r="FV37" s="141"/>
      <c r="FW37" s="141"/>
      <c r="FX37" s="141"/>
      <c r="FY37" s="141"/>
      <c r="FZ37" s="141"/>
      <c r="GA37" s="141"/>
      <c r="GB37" s="141"/>
      <c r="GC37" s="141"/>
      <c r="GD37" s="141"/>
      <c r="GE37" s="141"/>
      <c r="GF37" s="141"/>
      <c r="GG37" s="141"/>
      <c r="GH37" s="141"/>
      <c r="GI37" s="141"/>
      <c r="GJ37" s="141"/>
      <c r="GK37" s="141"/>
      <c r="GL37" s="141"/>
      <c r="GM37" s="141"/>
      <c r="GN37" s="141"/>
      <c r="GO37" s="141"/>
      <c r="GP37" s="141"/>
      <c r="GQ37" s="141"/>
      <c r="GR37" s="141"/>
      <c r="GS37" s="141"/>
      <c r="GT37" s="141"/>
      <c r="GU37" s="141"/>
      <c r="GV37" s="141"/>
      <c r="GW37" s="141"/>
      <c r="GX37" s="141"/>
      <c r="GY37" s="141"/>
      <c r="GZ37" s="141"/>
      <c r="HA37" s="141"/>
      <c r="HB37" s="141"/>
      <c r="HC37" s="141"/>
      <c r="HD37" s="141"/>
      <c r="HE37" s="141"/>
      <c r="HF37" s="141"/>
      <c r="HG37" s="141"/>
      <c r="HH37" s="141"/>
      <c r="HI37" s="141"/>
      <c r="HJ37" s="141"/>
      <c r="HK37" s="141"/>
      <c r="HL37" s="141"/>
      <c r="HM37" s="141"/>
      <c r="HN37" s="141"/>
      <c r="HO37" s="141"/>
      <c r="HP37" s="141"/>
      <c r="HQ37" s="141"/>
      <c r="HR37" s="141"/>
      <c r="HS37" s="141"/>
      <c r="HT37" s="141"/>
      <c r="HU37" s="141"/>
      <c r="HV37" s="141"/>
      <c r="HW37" s="141"/>
      <c r="HX37" s="141"/>
      <c r="HY37" s="141"/>
      <c r="HZ37" s="141"/>
      <c r="IA37" s="141"/>
      <c r="IB37" s="141"/>
      <c r="IC37" s="141"/>
      <c r="ID37" s="141"/>
      <c r="IE37" s="141"/>
      <c r="IF37" s="141"/>
      <c r="IG37" s="141"/>
      <c r="IH37" s="141"/>
      <c r="II37" s="141"/>
      <c r="IJ37" s="141"/>
      <c r="IK37" s="141"/>
      <c r="IL37" s="141"/>
      <c r="IM37" s="141"/>
      <c r="IN37" s="141"/>
      <c r="IO37" s="141"/>
      <c r="IP37" s="141"/>
      <c r="IQ37" s="141"/>
      <c r="IR37" s="141"/>
      <c r="IS37" s="141"/>
      <c r="IT37" s="141"/>
      <c r="IU37" s="141"/>
      <c r="IV37" s="141"/>
      <c r="IW37" s="141"/>
      <c r="IX37" s="141"/>
      <c r="IY37" s="141"/>
      <c r="IZ37" s="141"/>
      <c r="JA37" s="141"/>
      <c r="JB37" s="141"/>
      <c r="JC37" s="141"/>
      <c r="JD37" s="141"/>
      <c r="JE37" s="141"/>
      <c r="JF37" s="141"/>
      <c r="JG37" s="141"/>
      <c r="JH37" s="141"/>
      <c r="JI37" s="141"/>
      <c r="JJ37" s="141"/>
      <c r="JK37" s="141"/>
      <c r="JL37" s="141"/>
      <c r="JM37" s="141"/>
      <c r="JN37" s="141"/>
      <c r="JO37" s="141"/>
      <c r="JP37" s="141"/>
      <c r="JQ37" s="141"/>
      <c r="JR37" s="141"/>
      <c r="JS37" s="141"/>
      <c r="JT37" s="141"/>
      <c r="JU37" s="141"/>
      <c r="JV37" s="141"/>
      <c r="JW37" s="141"/>
      <c r="JX37" s="141"/>
      <c r="JY37" s="141"/>
      <c r="JZ37" s="141"/>
      <c r="KA37" s="141"/>
      <c r="KB37" s="141"/>
      <c r="KC37" s="141"/>
      <c r="KD37" s="141"/>
      <c r="KE37" s="141"/>
      <c r="KF37" s="141"/>
      <c r="KG37" s="141"/>
      <c r="KH37" s="141"/>
      <c r="KI37" s="141"/>
      <c r="KJ37" s="141"/>
      <c r="KK37" s="141"/>
      <c r="KL37" s="141"/>
      <c r="KM37" s="141"/>
      <c r="KN37" s="141"/>
      <c r="KO37" s="141"/>
      <c r="KP37" s="141"/>
      <c r="KQ37" s="141"/>
      <c r="KR37" s="141"/>
      <c r="KS37" s="141"/>
      <c r="KT37" s="141"/>
      <c r="KU37" s="141"/>
      <c r="KV37" s="141"/>
      <c r="KW37" s="141"/>
      <c r="KX37" s="141"/>
      <c r="KY37" s="141"/>
      <c r="KZ37" s="141"/>
      <c r="LA37" s="141"/>
      <c r="LB37" s="141"/>
      <c r="LC37" s="141"/>
      <c r="LD37" s="141"/>
      <c r="LE37" s="141"/>
      <c r="LF37" s="141"/>
      <c r="LG37" s="141"/>
      <c r="LH37" s="141"/>
      <c r="LI37" s="141"/>
      <c r="LJ37" s="141"/>
      <c r="LK37" s="141"/>
      <c r="LL37" s="141"/>
      <c r="LM37" s="141"/>
      <c r="LN37" s="141"/>
      <c r="LO37" s="141"/>
      <c r="LP37" s="141"/>
      <c r="LQ37" s="141"/>
      <c r="LR37" s="141"/>
      <c r="LS37" s="141"/>
      <c r="LT37" s="141"/>
      <c r="LU37" s="141"/>
      <c r="LV37" s="141"/>
      <c r="LW37" s="141"/>
      <c r="LX37" s="141"/>
      <c r="LY37" s="141"/>
      <c r="LZ37" s="141"/>
      <c r="MA37" s="141"/>
      <c r="MB37" s="141"/>
      <c r="MC37" s="141"/>
      <c r="MD37" s="141"/>
      <c r="ME37" s="141"/>
      <c r="MF37" s="141"/>
      <c r="MG37" s="141"/>
      <c r="MH37" s="141"/>
      <c r="MI37" s="141"/>
      <c r="MJ37" s="141"/>
      <c r="MK37" s="141"/>
      <c r="ML37" s="141"/>
      <c r="MM37" s="141"/>
      <c r="MN37" s="141"/>
      <c r="MO37" s="141"/>
      <c r="MP37" s="141"/>
      <c r="MQ37" s="141"/>
      <c r="MR37" s="141"/>
      <c r="MS37" s="141"/>
      <c r="MT37" s="141"/>
      <c r="MU37" s="141"/>
      <c r="MV37" s="141"/>
      <c r="MW37" s="141"/>
      <c r="MX37" s="141"/>
      <c r="MY37" s="141"/>
      <c r="MZ37" s="141"/>
      <c r="NA37" s="141"/>
      <c r="NB37" s="141"/>
      <c r="NC37" s="141"/>
      <c r="ND37" s="141"/>
      <c r="NE37" s="141"/>
      <c r="NF37" s="141"/>
      <c r="NG37" s="141"/>
      <c r="NH37" s="141"/>
      <c r="NI37" s="141"/>
      <c r="NJ37" s="141"/>
      <c r="NK37" s="141"/>
      <c r="NL37" s="141"/>
      <c r="NM37" s="141"/>
      <c r="NN37" s="141"/>
      <c r="NO37" s="141"/>
      <c r="NP37" s="141"/>
      <c r="NQ37" s="141"/>
      <c r="NR37" s="141"/>
      <c r="NS37" s="141"/>
      <c r="NT37" s="141"/>
      <c r="NU37" s="141"/>
      <c r="NV37" s="141"/>
      <c r="NW37" s="141"/>
      <c r="NX37" s="141"/>
      <c r="NY37" s="141"/>
      <c r="NZ37" s="141"/>
      <c r="OA37" s="141"/>
      <c r="OB37" s="141"/>
      <c r="OC37" s="141"/>
      <c r="OD37" s="141"/>
      <c r="OE37" s="141"/>
      <c r="OF37" s="141"/>
      <c r="OG37" s="141"/>
      <c r="OH37" s="141"/>
      <c r="OI37" s="141"/>
      <c r="OJ37" s="141"/>
      <c r="OK37" s="141"/>
      <c r="OL37" s="141"/>
      <c r="OM37" s="141"/>
      <c r="ON37" s="141"/>
      <c r="OO37" s="141"/>
      <c r="OP37" s="141"/>
      <c r="OQ37" s="141"/>
      <c r="OR37" s="141"/>
      <c r="OS37" s="141"/>
      <c r="OT37" s="141"/>
      <c r="OU37" s="141"/>
      <c r="OV37" s="141"/>
      <c r="OW37" s="141"/>
      <c r="OX37" s="141"/>
      <c r="OY37" s="141"/>
      <c r="OZ37" s="141"/>
      <c r="PA37" s="141"/>
      <c r="PB37" s="141"/>
      <c r="PC37" s="141"/>
      <c r="PD37" s="141"/>
      <c r="PE37" s="141"/>
      <c r="PF37" s="141"/>
      <c r="PG37" s="141"/>
      <c r="PH37" s="141"/>
      <c r="PI37" s="141"/>
      <c r="PJ37" s="141"/>
      <c r="PK37" s="141"/>
      <c r="PL37" s="141"/>
      <c r="PM37" s="141"/>
      <c r="PN37" s="141"/>
      <c r="PO37" s="141"/>
      <c r="PP37" s="141"/>
      <c r="PQ37" s="141"/>
      <c r="PR37" s="141"/>
      <c r="PS37" s="141"/>
      <c r="PT37" s="141"/>
      <c r="PU37" s="141"/>
      <c r="PV37" s="141"/>
      <c r="PW37" s="141"/>
      <c r="PX37" s="141"/>
      <c r="PY37" s="141"/>
      <c r="PZ37" s="141"/>
      <c r="QA37" s="141"/>
      <c r="QB37" s="141"/>
      <c r="QC37" s="141"/>
      <c r="QD37" s="141"/>
      <c r="QE37" s="141"/>
      <c r="QF37" s="141"/>
      <c r="QG37" s="141"/>
      <c r="QH37" s="141"/>
      <c r="QI37" s="141"/>
      <c r="QJ37" s="141"/>
      <c r="QK37" s="141"/>
      <c r="QL37" s="141"/>
      <c r="QM37" s="141"/>
      <c r="QN37" s="141"/>
      <c r="QO37" s="141"/>
      <c r="QP37" s="141"/>
      <c r="QQ37" s="141"/>
      <c r="QR37" s="141"/>
      <c r="QS37" s="141"/>
      <c r="QT37" s="141"/>
      <c r="QU37" s="141"/>
      <c r="QV37" s="141"/>
      <c r="QW37" s="141"/>
      <c r="QX37" s="141"/>
      <c r="QY37" s="141"/>
      <c r="QZ37" s="141"/>
      <c r="RA37" s="141"/>
      <c r="RB37" s="141"/>
      <c r="RC37" s="141"/>
      <c r="RD37" s="141"/>
      <c r="RE37" s="141"/>
      <c r="RF37" s="141"/>
      <c r="RG37" s="141"/>
      <c r="RH37" s="141"/>
      <c r="RI37" s="141"/>
      <c r="RJ37" s="141"/>
      <c r="RK37" s="141"/>
      <c r="RL37" s="141"/>
      <c r="RM37" s="141"/>
      <c r="RN37" s="141"/>
      <c r="RO37" s="141"/>
      <c r="RP37" s="141"/>
      <c r="RQ37" s="141"/>
      <c r="RR37" s="141"/>
      <c r="RS37" s="141"/>
      <c r="RT37" s="141"/>
      <c r="RU37" s="141"/>
      <c r="RV37" s="141"/>
      <c r="RW37" s="141"/>
      <c r="RX37" s="141"/>
      <c r="RY37" s="141"/>
      <c r="RZ37" s="141"/>
      <c r="SA37" s="141"/>
      <c r="SB37" s="141"/>
      <c r="SC37" s="141"/>
      <c r="SD37" s="141"/>
      <c r="SE37" s="141"/>
      <c r="SF37" s="141"/>
      <c r="SG37" s="141"/>
      <c r="SH37" s="141"/>
      <c r="SI37" s="141"/>
      <c r="SJ37" s="141"/>
      <c r="SK37" s="141"/>
      <c r="SL37" s="141"/>
      <c r="SM37" s="141"/>
      <c r="SN37" s="141"/>
      <c r="SO37" s="141"/>
      <c r="SP37" s="141"/>
      <c r="SQ37" s="141"/>
      <c r="SR37" s="141"/>
      <c r="SS37" s="141"/>
      <c r="ST37" s="141"/>
      <c r="SU37" s="141"/>
      <c r="SV37" s="141"/>
      <c r="SW37" s="141"/>
      <c r="SX37" s="141"/>
      <c r="SY37" s="141"/>
      <c r="SZ37" s="141"/>
      <c r="TA37" s="141"/>
      <c r="TB37" s="141"/>
      <c r="TC37" s="141"/>
      <c r="TD37" s="141"/>
      <c r="TE37" s="141"/>
      <c r="TF37" s="141"/>
      <c r="TG37" s="141"/>
      <c r="TH37" s="141"/>
      <c r="TI37" s="141"/>
      <c r="TJ37" s="141"/>
      <c r="TK37" s="141"/>
      <c r="TL37" s="141"/>
      <c r="TM37" s="141"/>
      <c r="TN37" s="141"/>
      <c r="TO37" s="141"/>
      <c r="TP37" s="141"/>
      <c r="TQ37" s="141"/>
      <c r="TR37" s="141"/>
      <c r="TS37" s="141"/>
      <c r="TT37" s="141"/>
      <c r="TU37" s="141"/>
      <c r="TV37" s="141"/>
      <c r="TW37" s="141"/>
      <c r="TX37" s="141"/>
      <c r="TY37" s="141"/>
      <c r="TZ37" s="141"/>
      <c r="UA37" s="141"/>
      <c r="UB37" s="141"/>
      <c r="UC37" s="141"/>
      <c r="UD37" s="141"/>
      <c r="UE37" s="141"/>
      <c r="UF37" s="141"/>
      <c r="UG37" s="141"/>
      <c r="UH37" s="141"/>
      <c r="UI37" s="141"/>
      <c r="UJ37" s="141"/>
      <c r="UK37" s="141"/>
      <c r="UL37" s="141"/>
      <c r="UM37" s="141"/>
      <c r="UN37" s="141"/>
      <c r="UO37" s="141"/>
      <c r="UP37" s="141"/>
      <c r="UQ37" s="141"/>
      <c r="UR37" s="141"/>
      <c r="US37" s="141"/>
      <c r="UT37" s="141"/>
      <c r="UU37" s="141"/>
      <c r="UV37" s="141"/>
      <c r="UW37" s="141"/>
      <c r="UX37" s="141"/>
      <c r="UY37" s="141"/>
      <c r="UZ37" s="141"/>
    </row>
    <row r="38" spans="1:572" s="128" customFormat="1" ht="31.5" x14ac:dyDescent="0.2">
      <c r="A38" s="128">
        <f t="shared" ref="A38:A43" si="23">A37+1</f>
        <v>25</v>
      </c>
      <c r="B38" s="129" t="s">
        <v>212</v>
      </c>
      <c r="C38" s="129" t="s">
        <v>213</v>
      </c>
      <c r="D38" s="130" t="s">
        <v>215</v>
      </c>
      <c r="E38" s="129" t="s">
        <v>214</v>
      </c>
      <c r="F38" s="130" t="s">
        <v>215</v>
      </c>
      <c r="G38" s="145">
        <f t="shared" si="22"/>
        <v>12762.67</v>
      </c>
      <c r="H38" s="128">
        <f t="shared" si="18"/>
        <v>23025</v>
      </c>
      <c r="I38" s="128" t="s">
        <v>626</v>
      </c>
      <c r="J38" s="129" t="str">
        <f>VLOOKUP(I38,Bidders!$A:$B,2, FALSE)</f>
        <v>SAVVY IN LLC DBA FTB COLLATERAL ASSIGNEE</v>
      </c>
      <c r="K38" s="129" t="str">
        <f>VLOOKUP(I38,Bidders!$A:$G,7, FALSE)</f>
        <v>(561) 487-2742</v>
      </c>
      <c r="L38" s="129" t="str">
        <f>VLOOKUP(I38,Bidders!$A:$C,3,FALSE)&amp;VLOOKUP(I38,Bidders!$A:$D,4,FALSE)  &amp;VLOOKUP(I38,Bidders!$A:$E,5,FALSE) &amp;VLOOKUP(I38,Bidders!$A:$F,6, FALSE)</f>
        <v>P.O. BOX 1000 - DEPT, #3035  MEMPHIS, TN  38148</v>
      </c>
      <c r="M38" s="145">
        <f t="shared" ref="M38:M43" si="24">N38-G38</f>
        <v>37237.33</v>
      </c>
      <c r="N38" s="258">
        <v>50000</v>
      </c>
      <c r="P38" s="129" t="e">
        <f>VLOOKUP(A38,'Surplus-137B Tax Payments'!$A:$D,10,FALSE)</f>
        <v>#N/A</v>
      </c>
      <c r="AD38" s="145">
        <f t="shared" ref="AD38:AD43" si="25">AG38-AF38-AE38</f>
        <v>9523.23</v>
      </c>
      <c r="AE38" s="145">
        <v>3039.44</v>
      </c>
      <c r="AF38" s="145">
        <v>200</v>
      </c>
      <c r="AG38" s="145">
        <v>12762.67</v>
      </c>
    </row>
    <row r="39" spans="1:572" s="128" customFormat="1" ht="31.5" x14ac:dyDescent="0.2">
      <c r="A39" s="128">
        <f t="shared" si="23"/>
        <v>26</v>
      </c>
      <c r="B39" s="129" t="s">
        <v>216</v>
      </c>
      <c r="C39" s="129" t="s">
        <v>217</v>
      </c>
      <c r="D39" s="130" t="s">
        <v>219</v>
      </c>
      <c r="E39" s="129" t="s">
        <v>218</v>
      </c>
      <c r="F39" s="130" t="s">
        <v>219</v>
      </c>
      <c r="G39" s="145">
        <f t="shared" si="22"/>
        <v>6950.76</v>
      </c>
      <c r="H39" s="128">
        <f t="shared" ref="H39:H43" si="26">H38+1</f>
        <v>23026</v>
      </c>
      <c r="I39" s="128" t="s">
        <v>667</v>
      </c>
      <c r="J39" s="129" t="str">
        <f>VLOOKUP(I39,Bidders!$A:$B,2, FALSE)</f>
        <v>SABRE INVESTMENTS, LLC</v>
      </c>
      <c r="K39" s="129" t="str">
        <f>VLOOKUP(I39,Bidders!$A:$G,7, FALSE)</f>
        <v>(618) 457-4334</v>
      </c>
      <c r="L39" s="129" t="str">
        <f>VLOOKUP(I39,Bidders!$A:$C,3,FALSE)&amp;VLOOKUP(I39,Bidders!$A:$D,4,FALSE)  &amp;VLOOKUP(I39,Bidders!$A:$E,5,FALSE) &amp;VLOOKUP(I39,Bidders!$A:$F,6, FALSE)</f>
        <v>P. O. BOX 3074   CARBONDALE,  IL 62902</v>
      </c>
      <c r="M39" s="145">
        <f t="shared" si="24"/>
        <v>73049.240000000005</v>
      </c>
      <c r="N39" s="258">
        <v>80000</v>
      </c>
      <c r="P39" s="129" t="e">
        <f>VLOOKUP(A39,'Surplus-137B Tax Payments'!$A:$D,10,FALSE)</f>
        <v>#N/A</v>
      </c>
      <c r="AD39" s="145">
        <f t="shared" si="25"/>
        <v>5447.1100000000006</v>
      </c>
      <c r="AE39" s="145">
        <v>1303.6500000000001</v>
      </c>
      <c r="AF39" s="145">
        <v>200</v>
      </c>
      <c r="AG39" s="145">
        <v>6950.76</v>
      </c>
    </row>
    <row r="40" spans="1:572" s="150" customFormat="1" ht="31.5" x14ac:dyDescent="0.2">
      <c r="A40" s="150">
        <f t="shared" si="23"/>
        <v>27</v>
      </c>
      <c r="B40" s="151" t="s">
        <v>220</v>
      </c>
      <c r="C40" s="151" t="s">
        <v>221</v>
      </c>
      <c r="D40" s="152" t="s">
        <v>223</v>
      </c>
      <c r="E40" s="151" t="s">
        <v>222</v>
      </c>
      <c r="F40" s="152" t="s">
        <v>224</v>
      </c>
      <c r="G40" s="153">
        <f t="shared" si="22"/>
        <v>1587.74</v>
      </c>
      <c r="H40" s="150">
        <f t="shared" si="26"/>
        <v>23027</v>
      </c>
      <c r="I40" s="150" t="s">
        <v>68</v>
      </c>
      <c r="J40" s="151" t="str">
        <f>VLOOKUP(I40,Bidders!$A:$B,2, FALSE)</f>
        <v>CompanyName</v>
      </c>
      <c r="K40" s="151" t="str">
        <f>VLOOKUP(I40,Bidders!$A:$G,7, FALSE)</f>
        <v>Phone</v>
      </c>
      <c r="L40" s="151" t="str">
        <f>VLOOKUP(I40,Bidders!$A:$C,3,FALSE)&amp;VLOOKUP(I40,Bidders!$A:$D,4,FALSE)  &amp;VLOOKUP(I40,Bidders!$A:$E,5,FALSE) &amp;VLOOKUP(I40,Bidders!$A:$F,6, FALSE)</f>
        <v>Address1  City, State  ZipCode</v>
      </c>
      <c r="M40" s="153">
        <f t="shared" si="24"/>
        <v>-1587.74</v>
      </c>
      <c r="P40" s="151" t="e">
        <f>VLOOKUP(A40,'Surplus-137B Tax Payments'!$A:$D,10,FALSE)</f>
        <v>#N/A</v>
      </c>
      <c r="AD40" s="153">
        <f t="shared" si="25"/>
        <v>1029.6199999999999</v>
      </c>
      <c r="AE40" s="153">
        <v>358.12</v>
      </c>
      <c r="AF40" s="153">
        <v>200</v>
      </c>
      <c r="AG40" s="153">
        <v>1587.74</v>
      </c>
    </row>
    <row r="41" spans="1:572" s="150" customFormat="1" ht="31.5" x14ac:dyDescent="0.2">
      <c r="A41" s="150">
        <f t="shared" si="23"/>
        <v>28</v>
      </c>
      <c r="B41" s="198" t="s">
        <v>225</v>
      </c>
      <c r="C41" s="199" t="s">
        <v>226</v>
      </c>
      <c r="D41" s="152" t="s">
        <v>228</v>
      </c>
      <c r="E41" s="151" t="s">
        <v>227</v>
      </c>
      <c r="F41" s="152" t="s">
        <v>229</v>
      </c>
      <c r="G41" s="153">
        <f t="shared" si="22"/>
        <v>427.1</v>
      </c>
      <c r="H41" s="150">
        <f t="shared" si="26"/>
        <v>23028</v>
      </c>
      <c r="I41" s="150" t="s">
        <v>68</v>
      </c>
      <c r="J41" s="151" t="str">
        <f>VLOOKUP(I41,Bidders!$A:$B,2, FALSE)</f>
        <v>CompanyName</v>
      </c>
      <c r="K41" s="151" t="str">
        <f>VLOOKUP(I41,Bidders!$A:$G,7, FALSE)</f>
        <v>Phone</v>
      </c>
      <c r="L41" s="151" t="str">
        <f>VLOOKUP(I41,Bidders!$A:$C,3,FALSE)&amp;VLOOKUP(I41,Bidders!$A:$D,4,FALSE)  &amp;VLOOKUP(I41,Bidders!$A:$E,5,FALSE) &amp;VLOOKUP(I41,Bidders!$A:$F,6, FALSE)</f>
        <v>Address1  City, State  ZipCode</v>
      </c>
      <c r="M41" s="153">
        <f t="shared" si="24"/>
        <v>-427.1</v>
      </c>
      <c r="P41" s="151" t="e">
        <f>VLOOKUP(A41,'Surplus-137B Tax Payments'!$A:$D,10,FALSE)</f>
        <v>#N/A</v>
      </c>
      <c r="AD41" s="153">
        <f t="shared" si="25"/>
        <v>-200</v>
      </c>
      <c r="AE41" s="153">
        <v>427.1</v>
      </c>
      <c r="AF41" s="153">
        <v>200</v>
      </c>
      <c r="AG41" s="153">
        <v>427.1</v>
      </c>
    </row>
    <row r="42" spans="1:572" s="150" customFormat="1" ht="31.5" x14ac:dyDescent="0.2">
      <c r="A42" s="150">
        <f t="shared" si="23"/>
        <v>29</v>
      </c>
      <c r="B42" s="151" t="s">
        <v>231</v>
      </c>
      <c r="C42" s="151" t="s">
        <v>230</v>
      </c>
      <c r="D42" s="152" t="s">
        <v>233</v>
      </c>
      <c r="E42" s="151" t="s">
        <v>232</v>
      </c>
      <c r="F42" s="152" t="s">
        <v>234</v>
      </c>
      <c r="G42" s="153">
        <f t="shared" si="22"/>
        <v>8737.1299999999992</v>
      </c>
      <c r="H42" s="150">
        <f t="shared" si="26"/>
        <v>23029</v>
      </c>
      <c r="I42" s="150" t="s">
        <v>68</v>
      </c>
      <c r="J42" s="151" t="str">
        <f>VLOOKUP(I42,Bidders!$A:$B,2, FALSE)</f>
        <v>CompanyName</v>
      </c>
      <c r="K42" s="151" t="str">
        <f>VLOOKUP(I42,Bidders!$A:$G,7, FALSE)</f>
        <v>Phone</v>
      </c>
      <c r="L42" s="151" t="str">
        <f>VLOOKUP(I42,Bidders!$A:$C,3,FALSE)&amp;VLOOKUP(I42,Bidders!$A:$D,4,FALSE)  &amp;VLOOKUP(I42,Bidders!$A:$E,5,FALSE) &amp;VLOOKUP(I42,Bidders!$A:$F,6, FALSE)</f>
        <v>Address1  City, State  ZipCode</v>
      </c>
      <c r="M42" s="153">
        <f t="shared" si="24"/>
        <v>-8737.1299999999992</v>
      </c>
      <c r="P42" s="151" t="e">
        <f>VLOOKUP(A42,'Surplus-137B Tax Payments'!$A:$D,10,FALSE)</f>
        <v>#N/A</v>
      </c>
      <c r="AD42" s="153">
        <f t="shared" si="25"/>
        <v>6545.6699999999992</v>
      </c>
      <c r="AE42" s="153">
        <v>1991.46</v>
      </c>
      <c r="AF42" s="153">
        <v>200</v>
      </c>
      <c r="AG42" s="153">
        <v>8737.1299999999992</v>
      </c>
    </row>
    <row r="43" spans="1:572" s="128" customFormat="1" ht="31.5" x14ac:dyDescent="0.2">
      <c r="A43" s="128">
        <f t="shared" si="23"/>
        <v>30</v>
      </c>
      <c r="B43" s="129" t="s">
        <v>235</v>
      </c>
      <c r="C43" s="129" t="s">
        <v>236</v>
      </c>
      <c r="D43" s="130" t="s">
        <v>238</v>
      </c>
      <c r="E43" s="129" t="s">
        <v>237</v>
      </c>
      <c r="F43" s="130" t="s">
        <v>238</v>
      </c>
      <c r="G43" s="145">
        <f t="shared" si="22"/>
        <v>5800.34</v>
      </c>
      <c r="H43" s="128">
        <f t="shared" si="26"/>
        <v>23030</v>
      </c>
      <c r="I43" s="128" t="s">
        <v>667</v>
      </c>
      <c r="J43" s="129" t="str">
        <f>VLOOKUP(I43,Bidders!$A:$B,2, FALSE)</f>
        <v>SABRE INVESTMENTS, LLC</v>
      </c>
      <c r="K43" s="129" t="str">
        <f>VLOOKUP(I43,Bidders!$A:$G,7, FALSE)</f>
        <v>(618) 457-4334</v>
      </c>
      <c r="L43" s="129" t="str">
        <f>VLOOKUP(I43,Bidders!$A:$C,3,FALSE)&amp;VLOOKUP(I43,Bidders!$A:$D,4,FALSE)  &amp;VLOOKUP(I43,Bidders!$A:$E,5,FALSE) &amp;VLOOKUP(I43,Bidders!$A:$F,6, FALSE)</f>
        <v>P. O. BOX 3074   CARBONDALE,  IL 62902</v>
      </c>
      <c r="M43" s="145">
        <f t="shared" si="24"/>
        <v>144200.66</v>
      </c>
      <c r="N43" s="258">
        <v>150001</v>
      </c>
      <c r="P43" s="129" t="e">
        <f>VLOOKUP(A43,'Surplus-137B Tax Payments'!$A:$D,10,FALSE)</f>
        <v>#N/A</v>
      </c>
      <c r="AD43" s="145">
        <f t="shared" si="25"/>
        <v>4168.3900000000003</v>
      </c>
      <c r="AE43" s="145">
        <v>1431.95</v>
      </c>
      <c r="AF43" s="145">
        <v>200</v>
      </c>
      <c r="AG43" s="145">
        <v>5800.34</v>
      </c>
    </row>
    <row r="44" spans="1:572" s="64" customFormat="1" x14ac:dyDescent="0.25">
      <c r="A44" s="54"/>
      <c r="B44" s="71" t="s">
        <v>5</v>
      </c>
      <c r="C44" s="54"/>
      <c r="D44" s="54"/>
      <c r="E44" s="54"/>
      <c r="F44" s="54"/>
      <c r="G44" s="91"/>
      <c r="H44" s="67"/>
      <c r="I44" s="54"/>
      <c r="J44" s="54"/>
      <c r="K44" s="54"/>
      <c r="L44" s="54"/>
      <c r="M44" s="66"/>
      <c r="N44" s="66"/>
      <c r="O44" s="66"/>
      <c r="P44" s="91"/>
      <c r="Q44" s="68"/>
      <c r="R44" s="52"/>
      <c r="S44" s="65"/>
      <c r="T44" s="54"/>
      <c r="U44" s="69"/>
      <c r="V44" s="52"/>
      <c r="W44" s="54"/>
      <c r="X44" s="70"/>
      <c r="Y44" s="54"/>
      <c r="Z44" s="71"/>
      <c r="AA44" s="54"/>
      <c r="AB44" s="70"/>
      <c r="AC44" s="54"/>
      <c r="AD44" s="69"/>
      <c r="AE44" s="66"/>
      <c r="AF44" s="66"/>
      <c r="AG44" s="72"/>
      <c r="AH44" s="52"/>
      <c r="AI44" s="71"/>
      <c r="AJ44" s="70"/>
      <c r="AK44" s="54"/>
      <c r="AL44" s="71"/>
      <c r="AM44" s="54"/>
      <c r="AN44" s="54"/>
      <c r="AO44" s="54"/>
      <c r="AP44" s="65"/>
      <c r="AQ44" s="63"/>
    </row>
    <row r="45" spans="1:572" s="150" customFormat="1" ht="31.5" x14ac:dyDescent="0.2">
      <c r="A45" s="150">
        <f>A43+1</f>
        <v>31</v>
      </c>
      <c r="B45" s="151" t="s">
        <v>239</v>
      </c>
      <c r="C45" s="151" t="s">
        <v>240</v>
      </c>
      <c r="D45" s="152" t="s">
        <v>242</v>
      </c>
      <c r="E45" s="151" t="s">
        <v>241</v>
      </c>
      <c r="F45" s="152" t="s">
        <v>243</v>
      </c>
      <c r="G45" s="153">
        <f t="shared" si="22"/>
        <v>6954.05</v>
      </c>
      <c r="H45" s="150">
        <f>H43+1</f>
        <v>23031</v>
      </c>
      <c r="I45" s="150" t="s">
        <v>68</v>
      </c>
      <c r="J45" s="151" t="str">
        <f>VLOOKUP(I45,Bidders!$A:$B,2, FALSE)</f>
        <v>CompanyName</v>
      </c>
      <c r="K45" s="151" t="str">
        <f>VLOOKUP(I45,Bidders!$A:$G,7, FALSE)</f>
        <v>Phone</v>
      </c>
      <c r="L45" s="151" t="str">
        <f>VLOOKUP(I45,Bidders!$A:$C,3,FALSE)&amp;VLOOKUP(I45,Bidders!$A:$D,4,FALSE)  &amp;VLOOKUP(I45,Bidders!$A:$E,5,FALSE) &amp;VLOOKUP(I45,Bidders!$A:$F,6, FALSE)</f>
        <v>Address1  City, State  ZipCode</v>
      </c>
      <c r="M45" s="153">
        <f>N45-G45</f>
        <v>-6954.05</v>
      </c>
      <c r="P45" s="151" t="e">
        <f>VLOOKUP(A45,'Surplus-137B Tax Payments'!$A:$D,10,FALSE)</f>
        <v>#N/A</v>
      </c>
      <c r="AD45" s="153">
        <f>AG45-AF45-AE45</f>
        <v>5218.9400000000005</v>
      </c>
      <c r="AE45" s="153">
        <v>1535.11</v>
      </c>
      <c r="AF45" s="153">
        <v>200</v>
      </c>
      <c r="AG45" s="153">
        <v>6954.05</v>
      </c>
    </row>
    <row r="46" spans="1:572" s="150" customFormat="1" ht="31.5" x14ac:dyDescent="0.2">
      <c r="A46" s="150">
        <f t="shared" ref="A46:A59" si="27">A45+1</f>
        <v>32</v>
      </c>
      <c r="B46" s="151" t="s">
        <v>244</v>
      </c>
      <c r="C46" s="151" t="s">
        <v>245</v>
      </c>
      <c r="D46" s="152" t="s">
        <v>247</v>
      </c>
      <c r="E46" s="151" t="s">
        <v>246</v>
      </c>
      <c r="F46" s="152" t="s">
        <v>248</v>
      </c>
      <c r="G46" s="153">
        <f t="shared" si="22"/>
        <v>3904.69</v>
      </c>
      <c r="H46" s="150">
        <f>H45+1</f>
        <v>23032</v>
      </c>
      <c r="I46" s="150" t="s">
        <v>68</v>
      </c>
      <c r="J46" s="151" t="str">
        <f>VLOOKUP(I46,Bidders!$A:$B,2, FALSE)</f>
        <v>CompanyName</v>
      </c>
      <c r="K46" s="151" t="str">
        <f>VLOOKUP(I46,Bidders!$A:$G,7, FALSE)</f>
        <v>Phone</v>
      </c>
      <c r="L46" s="151" t="str">
        <f>VLOOKUP(I46,Bidders!$A:$C,3,FALSE)&amp;VLOOKUP(I46,Bidders!$A:$D,4,FALSE)  &amp;VLOOKUP(I46,Bidders!$A:$E,5,FALSE) &amp;VLOOKUP(I46,Bidders!$A:$F,6, FALSE)</f>
        <v>Address1  City, State  ZipCode</v>
      </c>
      <c r="M46" s="153">
        <f t="shared" ref="M46:M59" si="28">N46-G46</f>
        <v>-3904.69</v>
      </c>
      <c r="P46" s="151" t="e">
        <f>VLOOKUP(A46,'Surplus-137B Tax Payments'!$A:$D,10,FALSE)</f>
        <v>#N/A</v>
      </c>
      <c r="AD46" s="153">
        <f t="shared" ref="AD46:AD59" si="29">AG46-AF46-AE46</f>
        <v>2814.83</v>
      </c>
      <c r="AE46" s="153">
        <v>889.86</v>
      </c>
      <c r="AF46" s="153">
        <v>200</v>
      </c>
      <c r="AG46" s="153">
        <v>3904.69</v>
      </c>
    </row>
    <row r="47" spans="1:572" s="150" customFormat="1" ht="31.5" x14ac:dyDescent="0.2">
      <c r="A47" s="150">
        <f t="shared" si="27"/>
        <v>33</v>
      </c>
      <c r="B47" s="151" t="s">
        <v>249</v>
      </c>
      <c r="C47" s="151" t="s">
        <v>250</v>
      </c>
      <c r="D47" s="152" t="s">
        <v>252</v>
      </c>
      <c r="E47" s="151" t="s">
        <v>251</v>
      </c>
      <c r="F47" s="152" t="s">
        <v>253</v>
      </c>
      <c r="G47" s="153">
        <f t="shared" si="22"/>
        <v>2771.04</v>
      </c>
      <c r="H47" s="150">
        <f t="shared" ref="H47:H59" si="30">H46+1</f>
        <v>23033</v>
      </c>
      <c r="I47" s="150" t="s">
        <v>68</v>
      </c>
      <c r="J47" s="151" t="str">
        <f>VLOOKUP(I47,Bidders!$A:$B,2, FALSE)</f>
        <v>CompanyName</v>
      </c>
      <c r="K47" s="151" t="str">
        <f>VLOOKUP(I47,Bidders!$A:$G,7, FALSE)</f>
        <v>Phone</v>
      </c>
      <c r="L47" s="151" t="str">
        <f>VLOOKUP(I47,Bidders!$A:$C,3,FALSE)&amp;VLOOKUP(I47,Bidders!$A:$D,4,FALSE)  &amp;VLOOKUP(I47,Bidders!$A:$E,5,FALSE) &amp;VLOOKUP(I47,Bidders!$A:$F,6, FALSE)</f>
        <v>Address1  City, State  ZipCode</v>
      </c>
      <c r="M47" s="153">
        <f t="shared" si="28"/>
        <v>-2771.04</v>
      </c>
      <c r="P47" s="151" t="e">
        <f>VLOOKUP(A47,'Surplus-137B Tax Payments'!$A:$D,10,FALSE)</f>
        <v>#N/A</v>
      </c>
      <c r="AD47" s="153">
        <f t="shared" si="29"/>
        <v>2206</v>
      </c>
      <c r="AE47" s="153">
        <v>365.04</v>
      </c>
      <c r="AF47" s="153">
        <v>200</v>
      </c>
      <c r="AG47" s="153">
        <v>2771.04</v>
      </c>
    </row>
    <row r="48" spans="1:572" s="231" customFormat="1" ht="31.5" x14ac:dyDescent="0.2">
      <c r="A48" s="231">
        <f t="shared" si="27"/>
        <v>34</v>
      </c>
      <c r="B48" s="232" t="s">
        <v>254</v>
      </c>
      <c r="C48" s="232" t="s">
        <v>255</v>
      </c>
      <c r="D48" s="233" t="s">
        <v>257</v>
      </c>
      <c r="E48" s="233" t="s">
        <v>256</v>
      </c>
      <c r="F48" s="233" t="s">
        <v>258</v>
      </c>
      <c r="G48" s="234">
        <f t="shared" si="22"/>
        <v>4688.17</v>
      </c>
      <c r="H48" s="231">
        <f t="shared" si="30"/>
        <v>23034</v>
      </c>
      <c r="I48" s="231" t="s">
        <v>68</v>
      </c>
      <c r="J48" s="232" t="str">
        <f>VLOOKUP(I48,Bidders!$A:$B,2, FALSE)</f>
        <v>CompanyName</v>
      </c>
      <c r="K48" s="232" t="str">
        <f>VLOOKUP(I48,Bidders!$A:$G,7, FALSE)</f>
        <v>Phone</v>
      </c>
      <c r="L48" s="232" t="str">
        <f>VLOOKUP(I48,Bidders!$A:$C,3,FALSE)&amp;VLOOKUP(I48,Bidders!$A:$D,4,FALSE)  &amp;VLOOKUP(I48,Bidders!$A:$E,5,FALSE) &amp;VLOOKUP(I48,Bidders!$A:$F,6, FALSE)</f>
        <v>Address1  City, State  ZipCode</v>
      </c>
      <c r="M48" s="234">
        <f t="shared" si="28"/>
        <v>-4688.17</v>
      </c>
      <c r="P48" s="232" t="e">
        <f>VLOOKUP(A48,'Surplus-137B Tax Payments'!$A:$D,10,FALSE)</f>
        <v>#N/A</v>
      </c>
      <c r="Q48" s="235"/>
      <c r="R48" s="236"/>
      <c r="S48" s="237"/>
      <c r="T48" s="236"/>
      <c r="U48" s="238"/>
      <c r="X48" s="235"/>
      <c r="Y48" s="236"/>
      <c r="Z48" s="238"/>
      <c r="AB48" s="235"/>
      <c r="AC48" s="236"/>
      <c r="AD48" s="239">
        <f t="shared" si="29"/>
        <v>3591.73</v>
      </c>
      <c r="AE48" s="234">
        <v>896.44</v>
      </c>
      <c r="AF48" s="234">
        <v>200</v>
      </c>
      <c r="AG48" s="240">
        <v>4688.17</v>
      </c>
      <c r="AH48" s="236"/>
      <c r="AI48" s="238"/>
      <c r="AJ48" s="235"/>
      <c r="AK48" s="236"/>
      <c r="AL48" s="238"/>
      <c r="AP48" s="235"/>
      <c r="AQ48" s="241"/>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2"/>
      <c r="BU48" s="242"/>
      <c r="BV48" s="242"/>
      <c r="BW48" s="242"/>
      <c r="BX48" s="242"/>
      <c r="BY48" s="242"/>
      <c r="BZ48" s="242"/>
      <c r="CA48" s="242"/>
      <c r="CB48" s="242"/>
      <c r="CC48" s="242"/>
      <c r="CD48" s="242"/>
      <c r="CE48" s="242"/>
      <c r="CF48" s="242"/>
      <c r="CG48" s="242"/>
      <c r="CH48" s="242"/>
      <c r="CI48" s="242"/>
      <c r="CJ48" s="242"/>
      <c r="CK48" s="242"/>
      <c r="CL48" s="242"/>
      <c r="CM48" s="242"/>
      <c r="CN48" s="242"/>
      <c r="CO48" s="242"/>
      <c r="CP48" s="242"/>
      <c r="CQ48" s="242"/>
      <c r="CR48" s="242"/>
      <c r="CS48" s="242"/>
      <c r="CT48" s="242"/>
      <c r="CU48" s="242"/>
      <c r="CV48" s="242"/>
      <c r="CW48" s="242"/>
      <c r="CX48" s="242"/>
      <c r="CY48" s="242"/>
      <c r="CZ48" s="242"/>
      <c r="DA48" s="242"/>
      <c r="DB48" s="242"/>
      <c r="DC48" s="242"/>
      <c r="DD48" s="242"/>
      <c r="DE48" s="242"/>
      <c r="DF48" s="242"/>
      <c r="DG48" s="242"/>
      <c r="DH48" s="242"/>
      <c r="DI48" s="242"/>
      <c r="DJ48" s="242"/>
      <c r="DK48" s="242"/>
      <c r="DL48" s="242"/>
      <c r="DM48" s="242"/>
      <c r="DN48" s="242"/>
      <c r="DO48" s="242"/>
      <c r="DP48" s="242"/>
      <c r="DQ48" s="242"/>
      <c r="DR48" s="242"/>
      <c r="DS48" s="242"/>
      <c r="DT48" s="242"/>
      <c r="DU48" s="242"/>
      <c r="DV48" s="242"/>
      <c r="DW48" s="242"/>
      <c r="DX48" s="242"/>
      <c r="DY48" s="242"/>
      <c r="DZ48" s="242"/>
      <c r="EA48" s="242"/>
      <c r="EB48" s="242"/>
      <c r="EC48" s="242"/>
      <c r="ED48" s="242"/>
      <c r="EE48" s="242"/>
      <c r="EF48" s="242"/>
      <c r="EG48" s="242"/>
      <c r="EH48" s="242"/>
      <c r="EI48" s="242"/>
      <c r="EJ48" s="242"/>
      <c r="EK48" s="242"/>
      <c r="EL48" s="242"/>
      <c r="EM48" s="242"/>
      <c r="EN48" s="242"/>
      <c r="EO48" s="242"/>
      <c r="EP48" s="242"/>
      <c r="EQ48" s="242"/>
      <c r="ER48" s="242"/>
      <c r="ES48" s="242"/>
      <c r="ET48" s="242"/>
      <c r="EU48" s="242"/>
      <c r="EV48" s="242"/>
      <c r="EW48" s="242"/>
      <c r="EX48" s="242"/>
      <c r="EY48" s="242"/>
      <c r="EZ48" s="242"/>
      <c r="FA48" s="242"/>
      <c r="FB48" s="242"/>
      <c r="FC48" s="242"/>
      <c r="FD48" s="242"/>
      <c r="FE48" s="242"/>
      <c r="FF48" s="242"/>
      <c r="FG48" s="242"/>
      <c r="FH48" s="242"/>
      <c r="FI48" s="242"/>
      <c r="FJ48" s="242"/>
      <c r="FK48" s="242"/>
      <c r="FL48" s="242"/>
      <c r="FM48" s="242"/>
      <c r="FN48" s="242"/>
      <c r="FO48" s="242"/>
      <c r="FP48" s="242"/>
      <c r="FQ48" s="242"/>
      <c r="FR48" s="242"/>
      <c r="FS48" s="242"/>
      <c r="FT48" s="242"/>
      <c r="FU48" s="242"/>
      <c r="FV48" s="242"/>
      <c r="FW48" s="242"/>
      <c r="FX48" s="242"/>
      <c r="FY48" s="242"/>
      <c r="FZ48" s="242"/>
      <c r="GA48" s="242"/>
      <c r="GB48" s="242"/>
      <c r="GC48" s="242"/>
      <c r="GD48" s="242"/>
      <c r="GE48" s="242"/>
      <c r="GF48" s="242"/>
      <c r="GG48" s="242"/>
      <c r="GH48" s="242"/>
      <c r="GI48" s="242"/>
      <c r="GJ48" s="242"/>
      <c r="GK48" s="242"/>
      <c r="GL48" s="242"/>
      <c r="GM48" s="242"/>
      <c r="GN48" s="242"/>
      <c r="GO48" s="242"/>
      <c r="GP48" s="242"/>
      <c r="GQ48" s="242"/>
      <c r="GR48" s="242"/>
      <c r="GS48" s="242"/>
      <c r="GT48" s="242"/>
      <c r="GU48" s="242"/>
      <c r="GV48" s="242"/>
      <c r="GW48" s="242"/>
      <c r="GX48" s="242"/>
      <c r="GY48" s="242"/>
      <c r="GZ48" s="242"/>
      <c r="HA48" s="242"/>
      <c r="HB48" s="242"/>
      <c r="HC48" s="242"/>
      <c r="HD48" s="242"/>
      <c r="HE48" s="242"/>
      <c r="HF48" s="242"/>
      <c r="HG48" s="242"/>
      <c r="HH48" s="242"/>
      <c r="HI48" s="242"/>
      <c r="HJ48" s="242"/>
      <c r="HK48" s="242"/>
      <c r="HL48" s="242"/>
      <c r="HM48" s="242"/>
      <c r="HN48" s="242"/>
      <c r="HO48" s="242"/>
      <c r="HP48" s="242"/>
      <c r="HQ48" s="242"/>
      <c r="HR48" s="242"/>
      <c r="HS48" s="242"/>
      <c r="HT48" s="242"/>
      <c r="HU48" s="242"/>
      <c r="HV48" s="242"/>
      <c r="HW48" s="242"/>
      <c r="HX48" s="242"/>
      <c r="HY48" s="242"/>
      <c r="HZ48" s="242"/>
      <c r="IA48" s="242"/>
      <c r="IB48" s="242"/>
      <c r="IC48" s="242"/>
      <c r="ID48" s="242"/>
      <c r="IE48" s="242"/>
      <c r="IF48" s="242"/>
      <c r="IG48" s="242"/>
      <c r="IH48" s="242"/>
      <c r="II48" s="242"/>
      <c r="IJ48" s="242"/>
      <c r="IK48" s="242"/>
      <c r="IL48" s="242"/>
      <c r="IM48" s="242"/>
      <c r="IN48" s="242"/>
      <c r="IO48" s="242"/>
      <c r="IP48" s="242"/>
      <c r="IQ48" s="242"/>
      <c r="IR48" s="242"/>
      <c r="IS48" s="242"/>
      <c r="IT48" s="242"/>
      <c r="IU48" s="242"/>
      <c r="IV48" s="242"/>
      <c r="IW48" s="242"/>
      <c r="IX48" s="242"/>
      <c r="IY48" s="242"/>
      <c r="IZ48" s="242"/>
      <c r="JA48" s="242"/>
      <c r="JB48" s="242"/>
      <c r="JC48" s="242"/>
      <c r="JD48" s="242"/>
      <c r="JE48" s="242"/>
      <c r="JF48" s="242"/>
      <c r="JG48" s="242"/>
      <c r="JH48" s="242"/>
      <c r="JI48" s="242"/>
      <c r="JJ48" s="242"/>
      <c r="JK48" s="242"/>
      <c r="JL48" s="242"/>
      <c r="JM48" s="242"/>
      <c r="JN48" s="242"/>
      <c r="JO48" s="242"/>
      <c r="JP48" s="242"/>
      <c r="JQ48" s="242"/>
      <c r="JR48" s="242"/>
      <c r="JS48" s="242"/>
      <c r="JT48" s="242"/>
      <c r="JU48" s="242"/>
      <c r="JV48" s="242"/>
      <c r="JW48" s="242"/>
      <c r="JX48" s="242"/>
      <c r="JY48" s="242"/>
      <c r="JZ48" s="242"/>
      <c r="KA48" s="242"/>
      <c r="KB48" s="242"/>
      <c r="KC48" s="242"/>
      <c r="KD48" s="242"/>
      <c r="KE48" s="242"/>
      <c r="KF48" s="242"/>
      <c r="KG48" s="242"/>
      <c r="KH48" s="242"/>
      <c r="KI48" s="242"/>
      <c r="KJ48" s="242"/>
      <c r="KK48" s="242"/>
      <c r="KL48" s="242"/>
      <c r="KM48" s="242"/>
      <c r="KN48" s="242"/>
      <c r="KO48" s="242"/>
      <c r="KP48" s="242"/>
      <c r="KQ48" s="242"/>
      <c r="KR48" s="242"/>
      <c r="KS48" s="242"/>
      <c r="KT48" s="242"/>
      <c r="KU48" s="242"/>
      <c r="KV48" s="242"/>
      <c r="KW48" s="242"/>
      <c r="KX48" s="242"/>
      <c r="KY48" s="242"/>
      <c r="KZ48" s="242"/>
      <c r="LA48" s="242"/>
      <c r="LB48" s="242"/>
      <c r="LC48" s="242"/>
      <c r="LD48" s="242"/>
      <c r="LE48" s="242"/>
      <c r="LF48" s="242"/>
      <c r="LG48" s="242"/>
      <c r="LH48" s="242"/>
      <c r="LI48" s="242"/>
      <c r="LJ48" s="242"/>
      <c r="LK48" s="242"/>
      <c r="LL48" s="242"/>
      <c r="LM48" s="242"/>
      <c r="LN48" s="242"/>
      <c r="LO48" s="242"/>
      <c r="LP48" s="242"/>
      <c r="LQ48" s="242"/>
      <c r="LR48" s="242"/>
      <c r="LS48" s="242"/>
      <c r="LT48" s="242"/>
      <c r="LU48" s="242"/>
      <c r="LV48" s="242"/>
      <c r="LW48" s="242"/>
      <c r="LX48" s="242"/>
      <c r="LY48" s="242"/>
      <c r="LZ48" s="242"/>
      <c r="MA48" s="242"/>
      <c r="MB48" s="242"/>
      <c r="MC48" s="242"/>
      <c r="MD48" s="242"/>
      <c r="ME48" s="242"/>
      <c r="MF48" s="242"/>
      <c r="MG48" s="242"/>
      <c r="MH48" s="242"/>
      <c r="MI48" s="242"/>
      <c r="MJ48" s="242"/>
      <c r="MK48" s="242"/>
      <c r="ML48" s="242"/>
      <c r="MM48" s="242"/>
      <c r="MN48" s="242"/>
      <c r="MO48" s="242"/>
      <c r="MP48" s="242"/>
      <c r="MQ48" s="242"/>
      <c r="MR48" s="242"/>
      <c r="MS48" s="242"/>
      <c r="MT48" s="242"/>
      <c r="MU48" s="242"/>
      <c r="MV48" s="242"/>
      <c r="MW48" s="242"/>
      <c r="MX48" s="242"/>
      <c r="MY48" s="242"/>
      <c r="MZ48" s="242"/>
      <c r="NA48" s="242"/>
      <c r="NB48" s="242"/>
      <c r="NC48" s="242"/>
      <c r="ND48" s="242"/>
      <c r="NE48" s="242"/>
      <c r="NF48" s="242"/>
      <c r="NG48" s="242"/>
      <c r="NH48" s="242"/>
      <c r="NI48" s="242"/>
      <c r="NJ48" s="242"/>
      <c r="NK48" s="242"/>
      <c r="NL48" s="242"/>
      <c r="NM48" s="242"/>
      <c r="NN48" s="242"/>
      <c r="NO48" s="242"/>
      <c r="NP48" s="242"/>
      <c r="NQ48" s="242"/>
      <c r="NR48" s="242"/>
      <c r="NS48" s="242"/>
      <c r="NT48" s="242"/>
      <c r="NU48" s="242"/>
      <c r="NV48" s="242"/>
      <c r="NW48" s="242"/>
      <c r="NX48" s="242"/>
      <c r="NY48" s="242"/>
      <c r="NZ48" s="242"/>
      <c r="OA48" s="242"/>
      <c r="OB48" s="242"/>
      <c r="OC48" s="242"/>
      <c r="OD48" s="242"/>
      <c r="OE48" s="242"/>
      <c r="OF48" s="242"/>
      <c r="OG48" s="242"/>
      <c r="OH48" s="242"/>
      <c r="OI48" s="242"/>
      <c r="OJ48" s="242"/>
      <c r="OK48" s="242"/>
      <c r="OL48" s="242"/>
      <c r="OM48" s="242"/>
      <c r="ON48" s="242"/>
      <c r="OO48" s="242"/>
      <c r="OP48" s="242"/>
      <c r="OQ48" s="242"/>
      <c r="OR48" s="242"/>
      <c r="OS48" s="242"/>
      <c r="OT48" s="242"/>
      <c r="OU48" s="242"/>
      <c r="OV48" s="242"/>
      <c r="OW48" s="242"/>
      <c r="OX48" s="242"/>
      <c r="OY48" s="242"/>
      <c r="OZ48" s="242"/>
      <c r="PA48" s="242"/>
      <c r="PB48" s="242"/>
      <c r="PC48" s="242"/>
      <c r="PD48" s="242"/>
      <c r="PE48" s="242"/>
      <c r="PF48" s="242"/>
      <c r="PG48" s="242"/>
      <c r="PH48" s="242"/>
      <c r="PI48" s="242"/>
      <c r="PJ48" s="242"/>
      <c r="PK48" s="242"/>
      <c r="PL48" s="242"/>
      <c r="PM48" s="242"/>
      <c r="PN48" s="242"/>
      <c r="PO48" s="242"/>
      <c r="PP48" s="242"/>
      <c r="PQ48" s="242"/>
      <c r="PR48" s="242"/>
      <c r="PS48" s="242"/>
      <c r="PT48" s="242"/>
      <c r="PU48" s="242"/>
      <c r="PV48" s="242"/>
      <c r="PW48" s="242"/>
      <c r="PX48" s="242"/>
      <c r="PY48" s="242"/>
      <c r="PZ48" s="242"/>
      <c r="QA48" s="242"/>
      <c r="QB48" s="242"/>
      <c r="QC48" s="242"/>
      <c r="QD48" s="242"/>
      <c r="QE48" s="242"/>
      <c r="QF48" s="242"/>
      <c r="QG48" s="242"/>
      <c r="QH48" s="242"/>
      <c r="QI48" s="242"/>
      <c r="QJ48" s="242"/>
      <c r="QK48" s="242"/>
      <c r="QL48" s="242"/>
      <c r="QM48" s="242"/>
      <c r="QN48" s="242"/>
      <c r="QO48" s="242"/>
      <c r="QP48" s="242"/>
      <c r="QQ48" s="242"/>
      <c r="QR48" s="242"/>
      <c r="QS48" s="242"/>
      <c r="QT48" s="242"/>
      <c r="QU48" s="242"/>
      <c r="QV48" s="242"/>
      <c r="QW48" s="242"/>
      <c r="QX48" s="242"/>
      <c r="QY48" s="242"/>
      <c r="QZ48" s="242"/>
      <c r="RA48" s="242"/>
      <c r="RB48" s="242"/>
      <c r="RC48" s="242"/>
      <c r="RD48" s="242"/>
      <c r="RE48" s="242"/>
      <c r="RF48" s="242"/>
      <c r="RG48" s="242"/>
      <c r="RH48" s="242"/>
      <c r="RI48" s="242"/>
      <c r="RJ48" s="242"/>
      <c r="RK48" s="242"/>
      <c r="RL48" s="242"/>
      <c r="RM48" s="242"/>
      <c r="RN48" s="242"/>
      <c r="RO48" s="242"/>
      <c r="RP48" s="242"/>
      <c r="RQ48" s="242"/>
      <c r="RR48" s="242"/>
      <c r="RS48" s="242"/>
      <c r="RT48" s="242"/>
      <c r="RU48" s="242"/>
      <c r="RV48" s="242"/>
      <c r="RW48" s="242"/>
      <c r="RX48" s="242"/>
      <c r="RY48" s="242"/>
      <c r="RZ48" s="242"/>
      <c r="SA48" s="242"/>
      <c r="SB48" s="242"/>
      <c r="SC48" s="242"/>
      <c r="SD48" s="242"/>
      <c r="SE48" s="242"/>
      <c r="SF48" s="242"/>
      <c r="SG48" s="242"/>
      <c r="SH48" s="242"/>
      <c r="SI48" s="242"/>
      <c r="SJ48" s="242"/>
      <c r="SK48" s="242"/>
      <c r="SL48" s="242"/>
      <c r="SM48" s="242"/>
      <c r="SN48" s="242"/>
      <c r="SO48" s="242"/>
      <c r="SP48" s="242"/>
      <c r="SQ48" s="242"/>
      <c r="SR48" s="242"/>
      <c r="SS48" s="242"/>
      <c r="ST48" s="242"/>
      <c r="SU48" s="242"/>
      <c r="SV48" s="242"/>
      <c r="SW48" s="242"/>
      <c r="SX48" s="242"/>
      <c r="SY48" s="242"/>
      <c r="SZ48" s="242"/>
      <c r="TA48" s="242"/>
      <c r="TB48" s="242"/>
      <c r="TC48" s="242"/>
      <c r="TD48" s="242"/>
      <c r="TE48" s="242"/>
      <c r="TF48" s="242"/>
      <c r="TG48" s="242"/>
      <c r="TH48" s="242"/>
      <c r="TI48" s="242"/>
      <c r="TJ48" s="242"/>
      <c r="TK48" s="242"/>
      <c r="TL48" s="242"/>
      <c r="TM48" s="242"/>
      <c r="TN48" s="242"/>
      <c r="TO48" s="242"/>
      <c r="TP48" s="242"/>
      <c r="TQ48" s="242"/>
      <c r="TR48" s="242"/>
      <c r="TS48" s="242"/>
      <c r="TT48" s="242"/>
      <c r="TU48" s="242"/>
      <c r="TV48" s="242"/>
      <c r="TW48" s="242"/>
      <c r="TX48" s="242"/>
      <c r="TY48" s="242"/>
      <c r="TZ48" s="242"/>
      <c r="UA48" s="242"/>
      <c r="UB48" s="242"/>
      <c r="UC48" s="242"/>
      <c r="UD48" s="242"/>
      <c r="UE48" s="242"/>
      <c r="UF48" s="242"/>
      <c r="UG48" s="242"/>
      <c r="UH48" s="242"/>
      <c r="UI48" s="242"/>
      <c r="UJ48" s="242"/>
      <c r="UK48" s="242"/>
      <c r="UL48" s="242"/>
      <c r="UM48" s="242"/>
      <c r="UN48" s="242"/>
      <c r="UO48" s="242"/>
      <c r="UP48" s="242"/>
      <c r="UQ48" s="242"/>
      <c r="UR48" s="242"/>
      <c r="US48" s="242"/>
      <c r="UT48" s="242"/>
      <c r="UU48" s="242"/>
      <c r="UV48" s="242"/>
      <c r="UW48" s="242"/>
      <c r="UX48" s="242"/>
      <c r="UY48" s="242"/>
      <c r="UZ48" s="242"/>
    </row>
    <row r="49" spans="1:572" s="200" customFormat="1" ht="31.5" x14ac:dyDescent="0.2">
      <c r="A49" s="200">
        <f t="shared" si="27"/>
        <v>35</v>
      </c>
      <c r="B49" s="158" t="s">
        <v>259</v>
      </c>
      <c r="C49" s="201" t="s">
        <v>260</v>
      </c>
      <c r="D49" s="201" t="s">
        <v>262</v>
      </c>
      <c r="E49" s="158" t="s">
        <v>261</v>
      </c>
      <c r="F49" s="201" t="s">
        <v>263</v>
      </c>
      <c r="G49" s="157">
        <f t="shared" si="22"/>
        <v>1002.47</v>
      </c>
      <c r="H49" s="200">
        <f t="shared" si="30"/>
        <v>23035</v>
      </c>
      <c r="I49" s="200" t="s">
        <v>68</v>
      </c>
      <c r="J49" s="158" t="str">
        <f>VLOOKUP(I49,Bidders!$A:$B,2, FALSE)</f>
        <v>CompanyName</v>
      </c>
      <c r="K49" s="158" t="str">
        <f>VLOOKUP(I49,Bidders!$A:$G,7, FALSE)</f>
        <v>Phone</v>
      </c>
      <c r="L49" s="158" t="str">
        <f>VLOOKUP(I49,Bidders!$A:$C,3,FALSE)&amp;VLOOKUP(I49,Bidders!$A:$D,4,FALSE)  &amp;VLOOKUP(I49,Bidders!$A:$E,5,FALSE) &amp;VLOOKUP(I49,Bidders!$A:$F,6, FALSE)</f>
        <v>Address1  City, State  ZipCode</v>
      </c>
      <c r="M49" s="159">
        <f t="shared" si="28"/>
        <v>-1002.47</v>
      </c>
      <c r="N49" s="202"/>
      <c r="O49" s="202"/>
      <c r="P49" s="157" t="e">
        <f>VLOOKUP(A49,'Surplus-137B Tax Payments'!$A:$D,10,FALSE)</f>
        <v>#N/A</v>
      </c>
      <c r="Q49" s="203"/>
      <c r="R49" s="204"/>
      <c r="S49" s="205"/>
      <c r="T49" s="206"/>
      <c r="U49" s="207"/>
      <c r="V49" s="208"/>
      <c r="X49" s="209"/>
      <c r="Y49" s="206"/>
      <c r="Z49" s="210"/>
      <c r="AB49" s="209"/>
      <c r="AC49" s="206"/>
      <c r="AD49" s="169">
        <f t="shared" si="29"/>
        <v>601.01</v>
      </c>
      <c r="AE49" s="159">
        <v>201.46</v>
      </c>
      <c r="AF49" s="159">
        <v>200</v>
      </c>
      <c r="AG49" s="211">
        <v>1002.47</v>
      </c>
      <c r="AH49" s="206"/>
      <c r="AI49" s="210"/>
      <c r="AJ49" s="209"/>
      <c r="AK49" s="206"/>
      <c r="AL49" s="210"/>
      <c r="AN49" s="208"/>
      <c r="AO49" s="212"/>
      <c r="AP49" s="209"/>
      <c r="AQ49" s="213"/>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c r="BT49" s="214"/>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c r="EO49" s="214"/>
      <c r="EP49" s="214"/>
      <c r="EQ49" s="214"/>
      <c r="ER49" s="214"/>
      <c r="ES49" s="214"/>
      <c r="ET49" s="214"/>
      <c r="EU49" s="214"/>
      <c r="EV49" s="214"/>
      <c r="EW49" s="214"/>
      <c r="EX49" s="214"/>
      <c r="EY49" s="214"/>
      <c r="EZ49" s="214"/>
      <c r="FA49" s="214"/>
      <c r="FB49" s="214"/>
      <c r="FC49" s="214"/>
      <c r="FD49" s="214"/>
      <c r="FE49" s="214"/>
      <c r="FF49" s="214"/>
      <c r="FG49" s="214"/>
      <c r="FH49" s="214"/>
      <c r="FI49" s="214"/>
      <c r="FJ49" s="214"/>
      <c r="FK49" s="214"/>
      <c r="FL49" s="214"/>
      <c r="FM49" s="214"/>
      <c r="FN49" s="214"/>
      <c r="FO49" s="214"/>
      <c r="FP49" s="214"/>
      <c r="FQ49" s="214"/>
      <c r="FR49" s="214"/>
      <c r="FS49" s="214"/>
      <c r="FT49" s="214"/>
      <c r="FU49" s="214"/>
      <c r="FV49" s="214"/>
      <c r="FW49" s="214"/>
      <c r="FX49" s="214"/>
      <c r="FY49" s="214"/>
      <c r="FZ49" s="214"/>
      <c r="GA49" s="214"/>
      <c r="GB49" s="214"/>
      <c r="GC49" s="214"/>
      <c r="GD49" s="214"/>
      <c r="GE49" s="214"/>
      <c r="GF49" s="214"/>
      <c r="GG49" s="214"/>
      <c r="GH49" s="214"/>
      <c r="GI49" s="214"/>
      <c r="GJ49" s="214"/>
      <c r="GK49" s="214"/>
      <c r="GL49" s="214"/>
      <c r="GM49" s="214"/>
      <c r="GN49" s="214"/>
      <c r="GO49" s="214"/>
      <c r="GP49" s="214"/>
      <c r="GQ49" s="214"/>
      <c r="GR49" s="214"/>
      <c r="GS49" s="214"/>
      <c r="GT49" s="214"/>
      <c r="GU49" s="214"/>
      <c r="GV49" s="214"/>
      <c r="GW49" s="214"/>
      <c r="GX49" s="214"/>
      <c r="GY49" s="214"/>
      <c r="GZ49" s="214"/>
      <c r="HA49" s="214"/>
      <c r="HB49" s="214"/>
      <c r="HC49" s="214"/>
      <c r="HD49" s="214"/>
      <c r="HE49" s="214"/>
      <c r="HF49" s="214"/>
      <c r="HG49" s="214"/>
      <c r="HH49" s="214"/>
      <c r="HI49" s="214"/>
      <c r="HJ49" s="214"/>
      <c r="HK49" s="214"/>
      <c r="HL49" s="214"/>
      <c r="HM49" s="214"/>
      <c r="HN49" s="214"/>
      <c r="HO49" s="214"/>
      <c r="HP49" s="214"/>
      <c r="HQ49" s="214"/>
      <c r="HR49" s="214"/>
      <c r="HS49" s="214"/>
      <c r="HT49" s="214"/>
      <c r="HU49" s="214"/>
      <c r="HV49" s="214"/>
      <c r="HW49" s="214"/>
      <c r="HX49" s="214"/>
      <c r="HY49" s="214"/>
      <c r="HZ49" s="214"/>
      <c r="IA49" s="214"/>
      <c r="IB49" s="214"/>
      <c r="IC49" s="214"/>
      <c r="ID49" s="214"/>
      <c r="IE49" s="214"/>
      <c r="IF49" s="214"/>
      <c r="IG49" s="214"/>
      <c r="IH49" s="214"/>
      <c r="II49" s="214"/>
      <c r="IJ49" s="214"/>
      <c r="IK49" s="214"/>
      <c r="IL49" s="214"/>
      <c r="IM49" s="214"/>
      <c r="IN49" s="214"/>
      <c r="IO49" s="214"/>
      <c r="IP49" s="214"/>
      <c r="IQ49" s="214"/>
      <c r="IR49" s="214"/>
      <c r="IS49" s="214"/>
      <c r="IT49" s="214"/>
      <c r="IU49" s="214"/>
      <c r="IV49" s="214"/>
      <c r="IW49" s="214"/>
      <c r="IX49" s="214"/>
      <c r="IY49" s="214"/>
      <c r="IZ49" s="214"/>
      <c r="JA49" s="214"/>
      <c r="JB49" s="214"/>
      <c r="JC49" s="214"/>
      <c r="JD49" s="214"/>
      <c r="JE49" s="214"/>
      <c r="JF49" s="214"/>
      <c r="JG49" s="214"/>
      <c r="JH49" s="214"/>
      <c r="JI49" s="214"/>
      <c r="JJ49" s="214"/>
      <c r="JK49" s="214"/>
      <c r="JL49" s="214"/>
      <c r="JM49" s="214"/>
      <c r="JN49" s="214"/>
      <c r="JO49" s="214"/>
      <c r="JP49" s="214"/>
      <c r="JQ49" s="214"/>
      <c r="JR49" s="214"/>
      <c r="JS49" s="214"/>
      <c r="JT49" s="214"/>
      <c r="JU49" s="214"/>
      <c r="JV49" s="214"/>
      <c r="JW49" s="214"/>
      <c r="JX49" s="214"/>
      <c r="JY49" s="214"/>
      <c r="JZ49" s="214"/>
      <c r="KA49" s="214"/>
      <c r="KB49" s="214"/>
      <c r="KC49" s="214"/>
      <c r="KD49" s="214"/>
      <c r="KE49" s="214"/>
      <c r="KF49" s="214"/>
      <c r="KG49" s="214"/>
      <c r="KH49" s="214"/>
      <c r="KI49" s="214"/>
      <c r="KJ49" s="214"/>
      <c r="KK49" s="214"/>
      <c r="KL49" s="214"/>
      <c r="KM49" s="214"/>
      <c r="KN49" s="214"/>
      <c r="KO49" s="214"/>
      <c r="KP49" s="214"/>
      <c r="KQ49" s="214"/>
      <c r="KR49" s="214"/>
      <c r="KS49" s="214"/>
      <c r="KT49" s="214"/>
      <c r="KU49" s="214"/>
      <c r="KV49" s="214"/>
      <c r="KW49" s="214"/>
      <c r="KX49" s="214"/>
      <c r="KY49" s="214"/>
      <c r="KZ49" s="214"/>
      <c r="LA49" s="214"/>
      <c r="LB49" s="214"/>
      <c r="LC49" s="214"/>
      <c r="LD49" s="214"/>
      <c r="LE49" s="214"/>
      <c r="LF49" s="214"/>
      <c r="LG49" s="214"/>
      <c r="LH49" s="214"/>
      <c r="LI49" s="214"/>
      <c r="LJ49" s="214"/>
      <c r="LK49" s="214"/>
      <c r="LL49" s="214"/>
      <c r="LM49" s="214"/>
      <c r="LN49" s="214"/>
      <c r="LO49" s="214"/>
      <c r="LP49" s="214"/>
      <c r="LQ49" s="214"/>
      <c r="LR49" s="214"/>
      <c r="LS49" s="214"/>
      <c r="LT49" s="214"/>
      <c r="LU49" s="214"/>
      <c r="LV49" s="214"/>
      <c r="LW49" s="214"/>
      <c r="LX49" s="214"/>
      <c r="LY49" s="214"/>
      <c r="LZ49" s="214"/>
      <c r="MA49" s="214"/>
      <c r="MB49" s="214"/>
      <c r="MC49" s="214"/>
      <c r="MD49" s="214"/>
      <c r="ME49" s="214"/>
      <c r="MF49" s="214"/>
      <c r="MG49" s="214"/>
      <c r="MH49" s="214"/>
      <c r="MI49" s="214"/>
      <c r="MJ49" s="214"/>
      <c r="MK49" s="214"/>
      <c r="ML49" s="214"/>
      <c r="MM49" s="214"/>
      <c r="MN49" s="214"/>
      <c r="MO49" s="214"/>
      <c r="MP49" s="214"/>
      <c r="MQ49" s="214"/>
      <c r="MR49" s="214"/>
      <c r="MS49" s="214"/>
      <c r="MT49" s="214"/>
      <c r="MU49" s="214"/>
      <c r="MV49" s="214"/>
      <c r="MW49" s="214"/>
      <c r="MX49" s="214"/>
      <c r="MY49" s="214"/>
      <c r="MZ49" s="214"/>
      <c r="NA49" s="214"/>
      <c r="NB49" s="214"/>
      <c r="NC49" s="214"/>
      <c r="ND49" s="214"/>
      <c r="NE49" s="214"/>
      <c r="NF49" s="214"/>
      <c r="NG49" s="214"/>
      <c r="NH49" s="214"/>
      <c r="NI49" s="214"/>
      <c r="NJ49" s="214"/>
      <c r="NK49" s="214"/>
      <c r="NL49" s="214"/>
      <c r="NM49" s="214"/>
      <c r="NN49" s="214"/>
      <c r="NO49" s="214"/>
      <c r="NP49" s="214"/>
      <c r="NQ49" s="214"/>
      <c r="NR49" s="214"/>
      <c r="NS49" s="214"/>
      <c r="NT49" s="214"/>
      <c r="NU49" s="214"/>
      <c r="NV49" s="214"/>
      <c r="NW49" s="214"/>
      <c r="NX49" s="214"/>
      <c r="NY49" s="214"/>
      <c r="NZ49" s="214"/>
      <c r="OA49" s="214"/>
      <c r="OB49" s="214"/>
      <c r="OC49" s="214"/>
      <c r="OD49" s="214"/>
      <c r="OE49" s="214"/>
      <c r="OF49" s="214"/>
      <c r="OG49" s="214"/>
      <c r="OH49" s="214"/>
      <c r="OI49" s="214"/>
      <c r="OJ49" s="214"/>
      <c r="OK49" s="214"/>
      <c r="OL49" s="214"/>
      <c r="OM49" s="214"/>
      <c r="ON49" s="214"/>
      <c r="OO49" s="214"/>
      <c r="OP49" s="214"/>
      <c r="OQ49" s="214"/>
      <c r="OR49" s="214"/>
      <c r="OS49" s="214"/>
      <c r="OT49" s="214"/>
      <c r="OU49" s="214"/>
      <c r="OV49" s="214"/>
      <c r="OW49" s="214"/>
      <c r="OX49" s="214"/>
      <c r="OY49" s="214"/>
      <c r="OZ49" s="214"/>
      <c r="PA49" s="214"/>
      <c r="PB49" s="214"/>
      <c r="PC49" s="214"/>
      <c r="PD49" s="214"/>
      <c r="PE49" s="214"/>
      <c r="PF49" s="214"/>
      <c r="PG49" s="214"/>
      <c r="PH49" s="214"/>
      <c r="PI49" s="214"/>
      <c r="PJ49" s="214"/>
      <c r="PK49" s="214"/>
      <c r="PL49" s="214"/>
      <c r="PM49" s="214"/>
      <c r="PN49" s="214"/>
      <c r="PO49" s="214"/>
      <c r="PP49" s="214"/>
      <c r="PQ49" s="214"/>
      <c r="PR49" s="214"/>
      <c r="PS49" s="214"/>
      <c r="PT49" s="214"/>
      <c r="PU49" s="214"/>
      <c r="PV49" s="214"/>
      <c r="PW49" s="214"/>
      <c r="PX49" s="214"/>
      <c r="PY49" s="214"/>
      <c r="PZ49" s="214"/>
      <c r="QA49" s="214"/>
      <c r="QB49" s="214"/>
      <c r="QC49" s="214"/>
      <c r="QD49" s="214"/>
      <c r="QE49" s="214"/>
      <c r="QF49" s="214"/>
      <c r="QG49" s="214"/>
      <c r="QH49" s="214"/>
      <c r="QI49" s="214"/>
      <c r="QJ49" s="214"/>
      <c r="QK49" s="214"/>
      <c r="QL49" s="214"/>
      <c r="QM49" s="214"/>
      <c r="QN49" s="214"/>
      <c r="QO49" s="214"/>
      <c r="QP49" s="214"/>
      <c r="QQ49" s="214"/>
      <c r="QR49" s="214"/>
      <c r="QS49" s="214"/>
      <c r="QT49" s="214"/>
      <c r="QU49" s="214"/>
      <c r="QV49" s="214"/>
      <c r="QW49" s="214"/>
      <c r="QX49" s="214"/>
      <c r="QY49" s="214"/>
      <c r="QZ49" s="214"/>
      <c r="RA49" s="214"/>
      <c r="RB49" s="214"/>
      <c r="RC49" s="214"/>
      <c r="RD49" s="214"/>
      <c r="RE49" s="214"/>
      <c r="RF49" s="214"/>
      <c r="RG49" s="214"/>
      <c r="RH49" s="214"/>
      <c r="RI49" s="214"/>
      <c r="RJ49" s="214"/>
      <c r="RK49" s="214"/>
      <c r="RL49" s="214"/>
      <c r="RM49" s="214"/>
      <c r="RN49" s="214"/>
      <c r="RO49" s="214"/>
      <c r="RP49" s="214"/>
      <c r="RQ49" s="214"/>
      <c r="RR49" s="214"/>
      <c r="RS49" s="214"/>
      <c r="RT49" s="214"/>
      <c r="RU49" s="214"/>
      <c r="RV49" s="214"/>
      <c r="RW49" s="214"/>
      <c r="RX49" s="214"/>
      <c r="RY49" s="214"/>
      <c r="RZ49" s="214"/>
      <c r="SA49" s="214"/>
      <c r="SB49" s="214"/>
      <c r="SC49" s="214"/>
      <c r="SD49" s="214"/>
      <c r="SE49" s="214"/>
      <c r="SF49" s="214"/>
      <c r="SG49" s="214"/>
      <c r="SH49" s="214"/>
      <c r="SI49" s="214"/>
      <c r="SJ49" s="214"/>
      <c r="SK49" s="214"/>
      <c r="SL49" s="214"/>
      <c r="SM49" s="214"/>
      <c r="SN49" s="214"/>
      <c r="SO49" s="214"/>
      <c r="SP49" s="214"/>
      <c r="SQ49" s="214"/>
      <c r="SR49" s="214"/>
      <c r="SS49" s="214"/>
      <c r="ST49" s="214"/>
      <c r="SU49" s="214"/>
      <c r="SV49" s="214"/>
      <c r="SW49" s="214"/>
      <c r="SX49" s="214"/>
      <c r="SY49" s="214"/>
      <c r="SZ49" s="214"/>
      <c r="TA49" s="214"/>
      <c r="TB49" s="214"/>
      <c r="TC49" s="214"/>
      <c r="TD49" s="214"/>
      <c r="TE49" s="214"/>
      <c r="TF49" s="214"/>
      <c r="TG49" s="214"/>
      <c r="TH49" s="214"/>
      <c r="TI49" s="214"/>
      <c r="TJ49" s="214"/>
      <c r="TK49" s="214"/>
      <c r="TL49" s="214"/>
      <c r="TM49" s="214"/>
      <c r="TN49" s="214"/>
      <c r="TO49" s="214"/>
      <c r="TP49" s="214"/>
      <c r="TQ49" s="214"/>
      <c r="TR49" s="214"/>
      <c r="TS49" s="214"/>
      <c r="TT49" s="214"/>
      <c r="TU49" s="214"/>
      <c r="TV49" s="214"/>
      <c r="TW49" s="214"/>
      <c r="TX49" s="214"/>
      <c r="TY49" s="214"/>
      <c r="TZ49" s="214"/>
      <c r="UA49" s="214"/>
      <c r="UB49" s="214"/>
      <c r="UC49" s="214"/>
      <c r="UD49" s="214"/>
      <c r="UE49" s="214"/>
      <c r="UF49" s="214"/>
      <c r="UG49" s="214"/>
      <c r="UH49" s="214"/>
      <c r="UI49" s="214"/>
      <c r="UJ49" s="214"/>
      <c r="UK49" s="214"/>
      <c r="UL49" s="214"/>
      <c r="UM49" s="214"/>
      <c r="UN49" s="214"/>
      <c r="UO49" s="214"/>
      <c r="UP49" s="214"/>
      <c r="UQ49" s="214"/>
      <c r="UR49" s="214"/>
      <c r="US49" s="214"/>
      <c r="UT49" s="214"/>
      <c r="UU49" s="214"/>
      <c r="UV49" s="214"/>
      <c r="UW49" s="214"/>
      <c r="UX49" s="214"/>
      <c r="UY49" s="214"/>
      <c r="UZ49" s="214"/>
    </row>
    <row r="50" spans="1:572" s="154" customFormat="1" ht="31.5" x14ac:dyDescent="0.2">
      <c r="A50" s="154">
        <f t="shared" si="27"/>
        <v>36</v>
      </c>
      <c r="B50" s="155" t="s">
        <v>264</v>
      </c>
      <c r="C50" s="155" t="s">
        <v>265</v>
      </c>
      <c r="D50" s="156" t="s">
        <v>267</v>
      </c>
      <c r="E50" s="155" t="s">
        <v>266</v>
      </c>
      <c r="F50" s="156" t="s">
        <v>268</v>
      </c>
      <c r="G50" s="157">
        <f>AG36</f>
        <v>14627.75</v>
      </c>
      <c r="H50" s="154">
        <f t="shared" si="30"/>
        <v>23036</v>
      </c>
      <c r="I50" s="154" t="s">
        <v>68</v>
      </c>
      <c r="J50" s="158" t="str">
        <f>VLOOKUP(I50,Bidders!$A:$B,2, FALSE)</f>
        <v>CompanyName</v>
      </c>
      <c r="K50" s="158" t="str">
        <f>VLOOKUP(I50,Bidders!$A:$G,7, FALSE)</f>
        <v>Phone</v>
      </c>
      <c r="L50" s="158" t="str">
        <f>VLOOKUP(I50,Bidders!$A:$C,3,FALSE)&amp;VLOOKUP(I50,Bidders!$A:$D,4,FALSE)  &amp;VLOOKUP(I50,Bidders!$A:$E,5,FALSE) &amp;VLOOKUP(I50,Bidders!$A:$F,6, FALSE)</f>
        <v>Address1  City, State  ZipCode</v>
      </c>
      <c r="M50" s="159">
        <f t="shared" si="28"/>
        <v>-14627.75</v>
      </c>
      <c r="N50" s="160"/>
      <c r="O50" s="160"/>
      <c r="P50" s="157" t="e">
        <f>VLOOKUP(A50,'Surplus-137B Tax Payments'!$A:$D,10,FALSE)</f>
        <v>#N/A</v>
      </c>
      <c r="Q50" s="161"/>
      <c r="R50" s="162"/>
      <c r="S50" s="163"/>
      <c r="T50" s="164"/>
      <c r="U50" s="165"/>
      <c r="V50" s="166"/>
      <c r="X50" s="167"/>
      <c r="Y50" s="164"/>
      <c r="Z50" s="168"/>
      <c r="AB50" s="167"/>
      <c r="AC50" s="164"/>
      <c r="AD50" s="169">
        <f t="shared" si="29"/>
        <v>1770.6000000000001</v>
      </c>
      <c r="AE50" s="170">
        <v>732.7</v>
      </c>
      <c r="AF50" s="159">
        <v>200</v>
      </c>
      <c r="AG50" s="171">
        <v>2703.3</v>
      </c>
      <c r="AH50" s="164"/>
      <c r="AI50" s="172"/>
      <c r="AJ50" s="167"/>
      <c r="AK50" s="164"/>
      <c r="AL50" s="172"/>
      <c r="AP50" s="167"/>
      <c r="AQ50" s="173"/>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c r="EN50" s="174"/>
      <c r="EO50" s="174"/>
      <c r="EP50" s="174"/>
      <c r="EQ50" s="174"/>
      <c r="ER50" s="174"/>
      <c r="ES50" s="174"/>
      <c r="ET50" s="174"/>
      <c r="EU50" s="174"/>
      <c r="EV50" s="174"/>
      <c r="EW50" s="174"/>
      <c r="EX50" s="174"/>
      <c r="EY50" s="174"/>
      <c r="EZ50" s="174"/>
      <c r="FA50" s="174"/>
      <c r="FB50" s="174"/>
      <c r="FC50" s="174"/>
      <c r="FD50" s="174"/>
      <c r="FE50" s="174"/>
      <c r="FF50" s="174"/>
      <c r="FG50" s="174"/>
      <c r="FH50" s="174"/>
      <c r="FI50" s="174"/>
      <c r="FJ50" s="174"/>
      <c r="FK50" s="174"/>
      <c r="FL50" s="174"/>
      <c r="FM50" s="174"/>
      <c r="FN50" s="174"/>
      <c r="FO50" s="174"/>
      <c r="FP50" s="174"/>
      <c r="FQ50" s="174"/>
      <c r="FR50" s="174"/>
      <c r="FS50" s="174"/>
      <c r="FT50" s="174"/>
      <c r="FU50" s="174"/>
      <c r="FV50" s="174"/>
      <c r="FW50" s="174"/>
      <c r="FX50" s="174"/>
      <c r="FY50" s="174"/>
      <c r="FZ50" s="174"/>
      <c r="GA50" s="174"/>
      <c r="GB50" s="174"/>
      <c r="GC50" s="174"/>
      <c r="GD50" s="174"/>
      <c r="GE50" s="174"/>
      <c r="GF50" s="174"/>
      <c r="GG50" s="174"/>
      <c r="GH50" s="174"/>
      <c r="GI50" s="174"/>
      <c r="GJ50" s="174"/>
      <c r="GK50" s="174"/>
      <c r="GL50" s="174"/>
      <c r="GM50" s="174"/>
      <c r="GN50" s="174"/>
      <c r="GO50" s="174"/>
      <c r="GP50" s="174"/>
      <c r="GQ50" s="174"/>
      <c r="GR50" s="174"/>
      <c r="GS50" s="174"/>
      <c r="GT50" s="174"/>
      <c r="GU50" s="174"/>
      <c r="GV50" s="174"/>
      <c r="GW50" s="174"/>
      <c r="GX50" s="174"/>
      <c r="GY50" s="174"/>
      <c r="GZ50" s="174"/>
      <c r="HA50" s="174"/>
      <c r="HB50" s="174"/>
      <c r="HC50" s="174"/>
      <c r="HD50" s="174"/>
      <c r="HE50" s="174"/>
      <c r="HF50" s="174"/>
      <c r="HG50" s="174"/>
      <c r="HH50" s="174"/>
      <c r="HI50" s="174"/>
      <c r="HJ50" s="174"/>
      <c r="HK50" s="174"/>
      <c r="HL50" s="174"/>
      <c r="HM50" s="174"/>
      <c r="HN50" s="174"/>
      <c r="HO50" s="174"/>
      <c r="HP50" s="174"/>
      <c r="HQ50" s="174"/>
      <c r="HR50" s="174"/>
      <c r="HS50" s="174"/>
      <c r="HT50" s="174"/>
      <c r="HU50" s="174"/>
      <c r="HV50" s="174"/>
      <c r="HW50" s="174"/>
      <c r="HX50" s="174"/>
      <c r="HY50" s="174"/>
      <c r="HZ50" s="174"/>
      <c r="IA50" s="174"/>
      <c r="IB50" s="174"/>
      <c r="IC50" s="174"/>
      <c r="ID50" s="174"/>
      <c r="IE50" s="174"/>
      <c r="IF50" s="174"/>
      <c r="IG50" s="174"/>
      <c r="IH50" s="174"/>
      <c r="II50" s="174"/>
      <c r="IJ50" s="174"/>
      <c r="IK50" s="174"/>
      <c r="IL50" s="174"/>
      <c r="IM50" s="174"/>
      <c r="IN50" s="174"/>
      <c r="IO50" s="174"/>
      <c r="IP50" s="174"/>
      <c r="IQ50" s="174"/>
      <c r="IR50" s="174"/>
      <c r="IS50" s="174"/>
      <c r="IT50" s="174"/>
      <c r="IU50" s="174"/>
      <c r="IV50" s="174"/>
      <c r="IW50" s="174"/>
      <c r="IX50" s="174"/>
      <c r="IY50" s="174"/>
      <c r="IZ50" s="174"/>
      <c r="JA50" s="174"/>
      <c r="JB50" s="174"/>
      <c r="JC50" s="174"/>
      <c r="JD50" s="174"/>
      <c r="JE50" s="174"/>
      <c r="JF50" s="174"/>
      <c r="JG50" s="174"/>
      <c r="JH50" s="174"/>
      <c r="JI50" s="174"/>
      <c r="JJ50" s="174"/>
      <c r="JK50" s="174"/>
      <c r="JL50" s="174"/>
      <c r="JM50" s="174"/>
      <c r="JN50" s="174"/>
      <c r="JO50" s="174"/>
      <c r="JP50" s="174"/>
      <c r="JQ50" s="174"/>
      <c r="JR50" s="174"/>
      <c r="JS50" s="174"/>
      <c r="JT50" s="174"/>
      <c r="JU50" s="174"/>
      <c r="JV50" s="174"/>
      <c r="JW50" s="174"/>
      <c r="JX50" s="174"/>
      <c r="JY50" s="174"/>
      <c r="JZ50" s="174"/>
      <c r="KA50" s="174"/>
      <c r="KB50" s="174"/>
      <c r="KC50" s="174"/>
      <c r="KD50" s="174"/>
      <c r="KE50" s="174"/>
      <c r="KF50" s="174"/>
      <c r="KG50" s="174"/>
      <c r="KH50" s="174"/>
      <c r="KI50" s="174"/>
      <c r="KJ50" s="174"/>
      <c r="KK50" s="174"/>
      <c r="KL50" s="174"/>
      <c r="KM50" s="174"/>
      <c r="KN50" s="174"/>
      <c r="KO50" s="174"/>
      <c r="KP50" s="174"/>
      <c r="KQ50" s="174"/>
      <c r="KR50" s="174"/>
      <c r="KS50" s="174"/>
      <c r="KT50" s="174"/>
      <c r="KU50" s="174"/>
      <c r="KV50" s="174"/>
      <c r="KW50" s="174"/>
      <c r="KX50" s="174"/>
      <c r="KY50" s="174"/>
      <c r="KZ50" s="174"/>
      <c r="LA50" s="174"/>
      <c r="LB50" s="174"/>
      <c r="LC50" s="174"/>
      <c r="LD50" s="174"/>
      <c r="LE50" s="174"/>
      <c r="LF50" s="174"/>
      <c r="LG50" s="174"/>
      <c r="LH50" s="174"/>
      <c r="LI50" s="174"/>
      <c r="LJ50" s="174"/>
      <c r="LK50" s="174"/>
      <c r="LL50" s="174"/>
      <c r="LM50" s="174"/>
      <c r="LN50" s="174"/>
      <c r="LO50" s="174"/>
      <c r="LP50" s="174"/>
      <c r="LQ50" s="174"/>
      <c r="LR50" s="174"/>
      <c r="LS50" s="174"/>
      <c r="LT50" s="174"/>
      <c r="LU50" s="174"/>
      <c r="LV50" s="174"/>
      <c r="LW50" s="174"/>
      <c r="LX50" s="174"/>
      <c r="LY50" s="174"/>
      <c r="LZ50" s="174"/>
      <c r="MA50" s="174"/>
      <c r="MB50" s="174"/>
      <c r="MC50" s="174"/>
      <c r="MD50" s="174"/>
      <c r="ME50" s="174"/>
      <c r="MF50" s="174"/>
      <c r="MG50" s="174"/>
      <c r="MH50" s="174"/>
      <c r="MI50" s="174"/>
      <c r="MJ50" s="174"/>
      <c r="MK50" s="174"/>
      <c r="ML50" s="174"/>
      <c r="MM50" s="174"/>
      <c r="MN50" s="174"/>
      <c r="MO50" s="174"/>
      <c r="MP50" s="174"/>
      <c r="MQ50" s="174"/>
      <c r="MR50" s="174"/>
      <c r="MS50" s="174"/>
      <c r="MT50" s="174"/>
      <c r="MU50" s="174"/>
      <c r="MV50" s="174"/>
      <c r="MW50" s="174"/>
      <c r="MX50" s="174"/>
      <c r="MY50" s="174"/>
      <c r="MZ50" s="174"/>
      <c r="NA50" s="174"/>
      <c r="NB50" s="174"/>
      <c r="NC50" s="174"/>
      <c r="ND50" s="174"/>
      <c r="NE50" s="174"/>
      <c r="NF50" s="174"/>
      <c r="NG50" s="174"/>
      <c r="NH50" s="174"/>
      <c r="NI50" s="174"/>
      <c r="NJ50" s="174"/>
      <c r="NK50" s="174"/>
      <c r="NL50" s="174"/>
      <c r="NM50" s="174"/>
      <c r="NN50" s="174"/>
      <c r="NO50" s="174"/>
      <c r="NP50" s="174"/>
      <c r="NQ50" s="174"/>
      <c r="NR50" s="174"/>
      <c r="NS50" s="174"/>
      <c r="NT50" s="174"/>
      <c r="NU50" s="174"/>
      <c r="NV50" s="174"/>
      <c r="NW50" s="174"/>
      <c r="NX50" s="174"/>
      <c r="NY50" s="174"/>
      <c r="NZ50" s="174"/>
      <c r="OA50" s="174"/>
      <c r="OB50" s="174"/>
      <c r="OC50" s="174"/>
      <c r="OD50" s="174"/>
      <c r="OE50" s="174"/>
      <c r="OF50" s="174"/>
      <c r="OG50" s="174"/>
      <c r="OH50" s="174"/>
      <c r="OI50" s="174"/>
      <c r="OJ50" s="174"/>
      <c r="OK50" s="174"/>
      <c r="OL50" s="174"/>
      <c r="OM50" s="174"/>
      <c r="ON50" s="174"/>
      <c r="OO50" s="174"/>
      <c r="OP50" s="174"/>
      <c r="OQ50" s="174"/>
      <c r="OR50" s="174"/>
      <c r="OS50" s="174"/>
      <c r="OT50" s="174"/>
      <c r="OU50" s="174"/>
      <c r="OV50" s="174"/>
      <c r="OW50" s="174"/>
      <c r="OX50" s="174"/>
      <c r="OY50" s="174"/>
      <c r="OZ50" s="174"/>
      <c r="PA50" s="174"/>
      <c r="PB50" s="174"/>
      <c r="PC50" s="174"/>
      <c r="PD50" s="174"/>
      <c r="PE50" s="174"/>
      <c r="PF50" s="174"/>
      <c r="PG50" s="174"/>
      <c r="PH50" s="174"/>
      <c r="PI50" s="174"/>
      <c r="PJ50" s="174"/>
      <c r="PK50" s="174"/>
      <c r="PL50" s="174"/>
      <c r="PM50" s="174"/>
      <c r="PN50" s="174"/>
      <c r="PO50" s="174"/>
      <c r="PP50" s="174"/>
      <c r="PQ50" s="174"/>
      <c r="PR50" s="174"/>
      <c r="PS50" s="174"/>
      <c r="PT50" s="174"/>
      <c r="PU50" s="174"/>
      <c r="PV50" s="174"/>
      <c r="PW50" s="174"/>
      <c r="PX50" s="174"/>
      <c r="PY50" s="174"/>
      <c r="PZ50" s="174"/>
      <c r="QA50" s="174"/>
      <c r="QB50" s="174"/>
      <c r="QC50" s="174"/>
      <c r="QD50" s="174"/>
      <c r="QE50" s="174"/>
      <c r="QF50" s="174"/>
      <c r="QG50" s="174"/>
      <c r="QH50" s="174"/>
      <c r="QI50" s="174"/>
      <c r="QJ50" s="174"/>
      <c r="QK50" s="174"/>
      <c r="QL50" s="174"/>
      <c r="QM50" s="174"/>
      <c r="QN50" s="174"/>
      <c r="QO50" s="174"/>
      <c r="QP50" s="174"/>
      <c r="QQ50" s="174"/>
      <c r="QR50" s="174"/>
      <c r="QS50" s="174"/>
      <c r="QT50" s="174"/>
      <c r="QU50" s="174"/>
      <c r="QV50" s="174"/>
      <c r="QW50" s="174"/>
      <c r="QX50" s="174"/>
      <c r="QY50" s="174"/>
      <c r="QZ50" s="174"/>
      <c r="RA50" s="174"/>
      <c r="RB50" s="174"/>
      <c r="RC50" s="174"/>
      <c r="RD50" s="174"/>
      <c r="RE50" s="174"/>
      <c r="RF50" s="174"/>
      <c r="RG50" s="174"/>
      <c r="RH50" s="174"/>
      <c r="RI50" s="174"/>
      <c r="RJ50" s="174"/>
      <c r="RK50" s="174"/>
      <c r="RL50" s="174"/>
      <c r="RM50" s="174"/>
      <c r="RN50" s="174"/>
      <c r="RO50" s="174"/>
      <c r="RP50" s="174"/>
      <c r="RQ50" s="174"/>
      <c r="RR50" s="174"/>
      <c r="RS50" s="174"/>
      <c r="RT50" s="174"/>
      <c r="RU50" s="174"/>
      <c r="RV50" s="174"/>
      <c r="RW50" s="174"/>
      <c r="RX50" s="174"/>
      <c r="RY50" s="174"/>
      <c r="RZ50" s="174"/>
      <c r="SA50" s="174"/>
      <c r="SB50" s="174"/>
      <c r="SC50" s="174"/>
      <c r="SD50" s="174"/>
      <c r="SE50" s="174"/>
      <c r="SF50" s="174"/>
      <c r="SG50" s="174"/>
      <c r="SH50" s="174"/>
      <c r="SI50" s="174"/>
      <c r="SJ50" s="174"/>
      <c r="SK50" s="174"/>
      <c r="SL50" s="174"/>
      <c r="SM50" s="174"/>
      <c r="SN50" s="174"/>
      <c r="SO50" s="174"/>
      <c r="SP50" s="174"/>
      <c r="SQ50" s="174"/>
      <c r="SR50" s="174"/>
      <c r="SS50" s="174"/>
      <c r="ST50" s="174"/>
      <c r="SU50" s="174"/>
      <c r="SV50" s="174"/>
      <c r="SW50" s="174"/>
      <c r="SX50" s="174"/>
      <c r="SY50" s="174"/>
      <c r="SZ50" s="174"/>
      <c r="TA50" s="174"/>
      <c r="TB50" s="174"/>
      <c r="TC50" s="174"/>
      <c r="TD50" s="174"/>
      <c r="TE50" s="174"/>
      <c r="TF50" s="174"/>
      <c r="TG50" s="174"/>
      <c r="TH50" s="174"/>
      <c r="TI50" s="174"/>
      <c r="TJ50" s="174"/>
      <c r="TK50" s="174"/>
      <c r="TL50" s="174"/>
      <c r="TM50" s="174"/>
      <c r="TN50" s="174"/>
      <c r="TO50" s="174"/>
      <c r="TP50" s="174"/>
      <c r="TQ50" s="174"/>
      <c r="TR50" s="174"/>
      <c r="TS50" s="174"/>
      <c r="TT50" s="174"/>
      <c r="TU50" s="174"/>
      <c r="TV50" s="174"/>
      <c r="TW50" s="174"/>
      <c r="TX50" s="174"/>
      <c r="TY50" s="174"/>
      <c r="TZ50" s="174"/>
      <c r="UA50" s="174"/>
      <c r="UB50" s="174"/>
      <c r="UC50" s="174"/>
      <c r="UD50" s="174"/>
      <c r="UE50" s="174"/>
      <c r="UF50" s="174"/>
      <c r="UG50" s="174"/>
      <c r="UH50" s="174"/>
      <c r="UI50" s="174"/>
      <c r="UJ50" s="174"/>
      <c r="UK50" s="174"/>
      <c r="UL50" s="174"/>
      <c r="UM50" s="174"/>
      <c r="UN50" s="174"/>
      <c r="UO50" s="174"/>
      <c r="UP50" s="174"/>
      <c r="UQ50" s="174"/>
      <c r="UR50" s="174"/>
      <c r="US50" s="174"/>
      <c r="UT50" s="174"/>
      <c r="UU50" s="174"/>
      <c r="UV50" s="174"/>
      <c r="UW50" s="174"/>
      <c r="UX50" s="174"/>
      <c r="UY50" s="174"/>
      <c r="UZ50" s="174"/>
    </row>
    <row r="51" spans="1:572" s="194" customFormat="1" ht="31.5" x14ac:dyDescent="0.2">
      <c r="A51" s="194">
        <f t="shared" si="27"/>
        <v>37</v>
      </c>
      <c r="B51" s="195" t="s">
        <v>269</v>
      </c>
      <c r="C51" s="195" t="s">
        <v>270</v>
      </c>
      <c r="D51" s="196" t="s">
        <v>272</v>
      </c>
      <c r="E51" s="195" t="s">
        <v>271</v>
      </c>
      <c r="F51" s="196" t="s">
        <v>273</v>
      </c>
      <c r="G51" s="197">
        <f t="shared" si="22"/>
        <v>2287.85</v>
      </c>
      <c r="H51" s="194">
        <f t="shared" si="30"/>
        <v>23037</v>
      </c>
      <c r="I51" s="194" t="s">
        <v>68</v>
      </c>
      <c r="J51" s="195" t="str">
        <f>VLOOKUP(I51,Bidders!$A:$B,2, FALSE)</f>
        <v>CompanyName</v>
      </c>
      <c r="K51" s="195" t="str">
        <f>VLOOKUP(I51,Bidders!$A:$G,7, FALSE)</f>
        <v>Phone</v>
      </c>
      <c r="L51" s="195" t="str">
        <f>VLOOKUP(I51,Bidders!$A:$C,3,FALSE)&amp;VLOOKUP(I51,Bidders!$A:$D,4,FALSE)  &amp;VLOOKUP(I51,Bidders!$A:$E,5,FALSE) &amp;VLOOKUP(I51,Bidders!$A:$F,6, FALSE)</f>
        <v>Address1  City, State  ZipCode</v>
      </c>
      <c r="M51" s="197">
        <f t="shared" si="28"/>
        <v>-2287.85</v>
      </c>
      <c r="P51" s="195" t="e">
        <f>VLOOKUP(A51,'Surplus-137B Tax Payments'!$A:$D,10,FALSE)</f>
        <v>#N/A</v>
      </c>
      <c r="AD51" s="197">
        <f t="shared" si="29"/>
        <v>1575.83</v>
      </c>
      <c r="AE51" s="197">
        <v>512.02</v>
      </c>
      <c r="AF51" s="197">
        <v>200</v>
      </c>
      <c r="AG51" s="197">
        <v>2287.85</v>
      </c>
    </row>
    <row r="52" spans="1:572" s="150" customFormat="1" ht="31.5" x14ac:dyDescent="0.2">
      <c r="A52" s="150">
        <f t="shared" si="27"/>
        <v>38</v>
      </c>
      <c r="B52" s="151" t="s">
        <v>274</v>
      </c>
      <c r="C52" s="151" t="s">
        <v>275</v>
      </c>
      <c r="D52" s="253" t="s">
        <v>277</v>
      </c>
      <c r="E52" s="151" t="s">
        <v>276</v>
      </c>
      <c r="F52" s="152" t="s">
        <v>278</v>
      </c>
      <c r="G52" s="153">
        <f t="shared" si="22"/>
        <v>344.31</v>
      </c>
      <c r="H52" s="150">
        <f t="shared" si="30"/>
        <v>23038</v>
      </c>
      <c r="I52" s="150" t="s">
        <v>68</v>
      </c>
      <c r="J52" s="151" t="str">
        <f>VLOOKUP(I52,Bidders!$A:$B,2, FALSE)</f>
        <v>CompanyName</v>
      </c>
      <c r="K52" s="151" t="str">
        <f>VLOOKUP(I52,Bidders!$A:$G,7, FALSE)</f>
        <v>Phone</v>
      </c>
      <c r="L52" s="151" t="str">
        <f>VLOOKUP(I52,Bidders!$A:$C,3,FALSE)&amp;VLOOKUP(I52,Bidders!$A:$D,4,FALSE)  &amp;VLOOKUP(I52,Bidders!$A:$E,5,FALSE) &amp;VLOOKUP(I52,Bidders!$A:$F,6, FALSE)</f>
        <v>Address1  City, State  ZipCode</v>
      </c>
      <c r="M52" s="153">
        <f t="shared" si="28"/>
        <v>-344.31</v>
      </c>
      <c r="P52" s="151" t="e">
        <f>VLOOKUP(A52,'Surplus-137B Tax Payments'!$A:$D,10,FALSE)</f>
        <v>#N/A</v>
      </c>
      <c r="AD52" s="153">
        <f t="shared" si="29"/>
        <v>107.27000000000001</v>
      </c>
      <c r="AE52" s="153">
        <v>37.04</v>
      </c>
      <c r="AF52" s="153">
        <v>200</v>
      </c>
      <c r="AG52" s="153">
        <v>344.31</v>
      </c>
    </row>
    <row r="53" spans="1:572" s="150" customFormat="1" ht="31.5" x14ac:dyDescent="0.2">
      <c r="A53" s="150">
        <f t="shared" si="27"/>
        <v>39</v>
      </c>
      <c r="B53" s="151" t="s">
        <v>279</v>
      </c>
      <c r="C53" s="151" t="s">
        <v>280</v>
      </c>
      <c r="D53" s="152" t="s">
        <v>282</v>
      </c>
      <c r="E53" s="151" t="s">
        <v>281</v>
      </c>
      <c r="F53" s="152" t="s">
        <v>283</v>
      </c>
      <c r="G53" s="153">
        <f t="shared" si="22"/>
        <v>784.56</v>
      </c>
      <c r="H53" s="150">
        <f t="shared" si="30"/>
        <v>23039</v>
      </c>
      <c r="I53" s="150" t="s">
        <v>68</v>
      </c>
      <c r="J53" s="151" t="str">
        <f>VLOOKUP(I53,Bidders!$A:$B,2, FALSE)</f>
        <v>CompanyName</v>
      </c>
      <c r="K53" s="151" t="str">
        <f>VLOOKUP(I53,Bidders!$A:$G,7, FALSE)</f>
        <v>Phone</v>
      </c>
      <c r="L53" s="151" t="str">
        <f>VLOOKUP(I53,Bidders!$A:$C,3,FALSE)&amp;VLOOKUP(I53,Bidders!$A:$D,4,FALSE)  &amp;VLOOKUP(I53,Bidders!$A:$E,5,FALSE) &amp;VLOOKUP(I53,Bidders!$A:$F,6, FALSE)</f>
        <v>Address1  City, State  ZipCode</v>
      </c>
      <c r="M53" s="153">
        <f t="shared" si="28"/>
        <v>-784.56</v>
      </c>
      <c r="P53" s="151" t="e">
        <f>VLOOKUP(A53,'Surplus-137B Tax Payments'!$A:$D,10,FALSE)</f>
        <v>#N/A</v>
      </c>
      <c r="AD53" s="153">
        <f t="shared" si="29"/>
        <v>455.65</v>
      </c>
      <c r="AE53" s="153">
        <v>128.91</v>
      </c>
      <c r="AF53" s="153">
        <v>200</v>
      </c>
      <c r="AG53" s="153">
        <v>784.56</v>
      </c>
    </row>
    <row r="54" spans="1:572" s="186" customFormat="1" ht="31.5" x14ac:dyDescent="0.2">
      <c r="A54" s="186">
        <f t="shared" si="27"/>
        <v>40</v>
      </c>
      <c r="B54" s="175" t="s">
        <v>284</v>
      </c>
      <c r="C54" s="175" t="s">
        <v>285</v>
      </c>
      <c r="D54" s="176" t="s">
        <v>287</v>
      </c>
      <c r="E54" s="175" t="s">
        <v>286</v>
      </c>
      <c r="F54" s="176" t="s">
        <v>288</v>
      </c>
      <c r="G54" s="177">
        <f t="shared" si="22"/>
        <v>489.84</v>
      </c>
      <c r="H54" s="186">
        <f t="shared" si="30"/>
        <v>23040</v>
      </c>
      <c r="I54" s="186" t="s">
        <v>68</v>
      </c>
      <c r="J54" s="175" t="str">
        <f>VLOOKUP(I54,Bidders!$A:$B,2, FALSE)</f>
        <v>CompanyName</v>
      </c>
      <c r="K54" s="175" t="str">
        <f>VLOOKUP(I54,Bidders!$A:$G,7, FALSE)</f>
        <v>Phone</v>
      </c>
      <c r="L54" s="175" t="str">
        <f>VLOOKUP(I54,Bidders!$A:$C,3,FALSE)&amp;VLOOKUP(I54,Bidders!$A:$D,4,FALSE)  &amp;VLOOKUP(I54,Bidders!$A:$E,5,FALSE) &amp;VLOOKUP(I54,Bidders!$A:$F,6, FALSE)</f>
        <v>Address1  City, State  ZipCode</v>
      </c>
      <c r="M54" s="177">
        <f t="shared" si="28"/>
        <v>-489.84</v>
      </c>
      <c r="P54" s="175" t="e">
        <f>VLOOKUP(A54,'Surplus-137B Tax Payments'!$A:$D,10,FALSE)</f>
        <v>#N/A</v>
      </c>
      <c r="Q54" s="187"/>
      <c r="R54" s="188"/>
      <c r="S54" s="189"/>
      <c r="T54" s="188"/>
      <c r="U54" s="190"/>
      <c r="X54" s="187"/>
      <c r="Y54" s="188"/>
      <c r="Z54" s="191"/>
      <c r="AB54" s="187"/>
      <c r="AC54" s="188"/>
      <c r="AD54" s="182">
        <f t="shared" si="29"/>
        <v>64.159999999999968</v>
      </c>
      <c r="AE54" s="177">
        <v>225.68</v>
      </c>
      <c r="AF54" s="177">
        <v>200</v>
      </c>
      <c r="AG54" s="183">
        <v>489.84</v>
      </c>
      <c r="AH54" s="188"/>
      <c r="AI54" s="190"/>
      <c r="AJ54" s="187"/>
      <c r="AK54" s="188"/>
      <c r="AL54" s="190"/>
      <c r="AP54" s="187"/>
      <c r="AQ54" s="192"/>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c r="CD54" s="193"/>
      <c r="CE54" s="193"/>
      <c r="CF54" s="193"/>
      <c r="CG54" s="193"/>
      <c r="CH54" s="193"/>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3"/>
      <c r="DF54" s="193"/>
      <c r="DG54" s="193"/>
      <c r="DH54" s="193"/>
      <c r="DI54" s="193"/>
      <c r="DJ54" s="193"/>
      <c r="DK54" s="193"/>
      <c r="DL54" s="193"/>
      <c r="DM54" s="193"/>
      <c r="DN54" s="193"/>
      <c r="DO54" s="193"/>
      <c r="DP54" s="193"/>
      <c r="DQ54" s="193"/>
      <c r="DR54" s="193"/>
      <c r="DS54" s="193"/>
      <c r="DT54" s="193"/>
      <c r="DU54" s="193"/>
      <c r="DV54" s="193"/>
      <c r="DW54" s="193"/>
      <c r="DX54" s="193"/>
      <c r="DY54" s="193"/>
      <c r="DZ54" s="193"/>
      <c r="EA54" s="193"/>
      <c r="EB54" s="193"/>
      <c r="EC54" s="193"/>
      <c r="ED54" s="193"/>
      <c r="EE54" s="193"/>
      <c r="EF54" s="193"/>
      <c r="EG54" s="193"/>
      <c r="EH54" s="193"/>
      <c r="EI54" s="193"/>
      <c r="EJ54" s="193"/>
      <c r="EK54" s="193"/>
      <c r="EL54" s="193"/>
      <c r="EM54" s="193"/>
      <c r="EN54" s="193"/>
      <c r="EO54" s="193"/>
      <c r="EP54" s="193"/>
      <c r="EQ54" s="193"/>
      <c r="ER54" s="193"/>
      <c r="ES54" s="193"/>
      <c r="ET54" s="193"/>
      <c r="EU54" s="193"/>
      <c r="EV54" s="193"/>
      <c r="EW54" s="193"/>
      <c r="EX54" s="193"/>
      <c r="EY54" s="193"/>
      <c r="EZ54" s="193"/>
      <c r="FA54" s="193"/>
      <c r="FB54" s="193"/>
      <c r="FC54" s="193"/>
      <c r="FD54" s="193"/>
      <c r="FE54" s="193"/>
      <c r="FF54" s="193"/>
      <c r="FG54" s="193"/>
      <c r="FH54" s="193"/>
      <c r="FI54" s="193"/>
      <c r="FJ54" s="193"/>
      <c r="FK54" s="193"/>
      <c r="FL54" s="193"/>
      <c r="FM54" s="193"/>
      <c r="FN54" s="193"/>
      <c r="FO54" s="193"/>
      <c r="FP54" s="193"/>
      <c r="FQ54" s="193"/>
      <c r="FR54" s="193"/>
      <c r="FS54" s="193"/>
      <c r="FT54" s="193"/>
      <c r="FU54" s="193"/>
      <c r="FV54" s="193"/>
      <c r="FW54" s="193"/>
      <c r="FX54" s="193"/>
      <c r="FY54" s="193"/>
      <c r="FZ54" s="193"/>
      <c r="GA54" s="193"/>
      <c r="GB54" s="193"/>
      <c r="GC54" s="193"/>
      <c r="GD54" s="193"/>
      <c r="GE54" s="193"/>
      <c r="GF54" s="193"/>
      <c r="GG54" s="193"/>
      <c r="GH54" s="193"/>
      <c r="GI54" s="193"/>
      <c r="GJ54" s="193"/>
      <c r="GK54" s="193"/>
      <c r="GL54" s="193"/>
      <c r="GM54" s="193"/>
      <c r="GN54" s="193"/>
      <c r="GO54" s="193"/>
      <c r="GP54" s="193"/>
      <c r="GQ54" s="193"/>
      <c r="GR54" s="193"/>
      <c r="GS54" s="193"/>
      <c r="GT54" s="193"/>
      <c r="GU54" s="193"/>
      <c r="GV54" s="193"/>
      <c r="GW54" s="193"/>
      <c r="GX54" s="193"/>
      <c r="GY54" s="193"/>
      <c r="GZ54" s="193"/>
      <c r="HA54" s="193"/>
      <c r="HB54" s="193"/>
      <c r="HC54" s="193"/>
      <c r="HD54" s="193"/>
      <c r="HE54" s="193"/>
      <c r="HF54" s="193"/>
      <c r="HG54" s="193"/>
      <c r="HH54" s="193"/>
      <c r="HI54" s="193"/>
      <c r="HJ54" s="193"/>
      <c r="HK54" s="193"/>
      <c r="HL54" s="193"/>
      <c r="HM54" s="193"/>
      <c r="HN54" s="193"/>
      <c r="HO54" s="193"/>
      <c r="HP54" s="193"/>
      <c r="HQ54" s="193"/>
      <c r="HR54" s="193"/>
      <c r="HS54" s="193"/>
      <c r="HT54" s="193"/>
      <c r="HU54" s="193"/>
      <c r="HV54" s="193"/>
      <c r="HW54" s="193"/>
      <c r="HX54" s="193"/>
      <c r="HY54" s="193"/>
      <c r="HZ54" s="193"/>
      <c r="IA54" s="193"/>
      <c r="IB54" s="193"/>
      <c r="IC54" s="193"/>
      <c r="ID54" s="193"/>
      <c r="IE54" s="193"/>
      <c r="IF54" s="193"/>
      <c r="IG54" s="193"/>
      <c r="IH54" s="193"/>
      <c r="II54" s="193"/>
      <c r="IJ54" s="193"/>
      <c r="IK54" s="193"/>
      <c r="IL54" s="193"/>
      <c r="IM54" s="193"/>
      <c r="IN54" s="193"/>
      <c r="IO54" s="193"/>
      <c r="IP54" s="193"/>
      <c r="IQ54" s="193"/>
      <c r="IR54" s="193"/>
      <c r="IS54" s="193"/>
      <c r="IT54" s="193"/>
      <c r="IU54" s="193"/>
      <c r="IV54" s="193"/>
      <c r="IW54" s="193"/>
      <c r="IX54" s="193"/>
      <c r="IY54" s="193"/>
      <c r="IZ54" s="193"/>
      <c r="JA54" s="193"/>
      <c r="JB54" s="193"/>
      <c r="JC54" s="193"/>
      <c r="JD54" s="193"/>
      <c r="JE54" s="193"/>
      <c r="JF54" s="193"/>
      <c r="JG54" s="193"/>
      <c r="JH54" s="193"/>
      <c r="JI54" s="193"/>
      <c r="JJ54" s="193"/>
      <c r="JK54" s="193"/>
      <c r="JL54" s="193"/>
      <c r="JM54" s="193"/>
      <c r="JN54" s="193"/>
      <c r="JO54" s="193"/>
      <c r="JP54" s="193"/>
      <c r="JQ54" s="193"/>
      <c r="JR54" s="193"/>
      <c r="JS54" s="193"/>
      <c r="JT54" s="193"/>
      <c r="JU54" s="193"/>
      <c r="JV54" s="193"/>
      <c r="JW54" s="193"/>
      <c r="JX54" s="193"/>
      <c r="JY54" s="193"/>
      <c r="JZ54" s="193"/>
      <c r="KA54" s="193"/>
      <c r="KB54" s="193"/>
      <c r="KC54" s="193"/>
      <c r="KD54" s="193"/>
      <c r="KE54" s="193"/>
      <c r="KF54" s="193"/>
      <c r="KG54" s="193"/>
      <c r="KH54" s="193"/>
      <c r="KI54" s="193"/>
      <c r="KJ54" s="193"/>
      <c r="KK54" s="193"/>
      <c r="KL54" s="193"/>
      <c r="KM54" s="193"/>
      <c r="KN54" s="193"/>
      <c r="KO54" s="193"/>
      <c r="KP54" s="193"/>
      <c r="KQ54" s="193"/>
      <c r="KR54" s="193"/>
      <c r="KS54" s="193"/>
      <c r="KT54" s="193"/>
      <c r="KU54" s="193"/>
      <c r="KV54" s="193"/>
      <c r="KW54" s="193"/>
      <c r="KX54" s="193"/>
      <c r="KY54" s="193"/>
      <c r="KZ54" s="193"/>
      <c r="LA54" s="193"/>
      <c r="LB54" s="193"/>
      <c r="LC54" s="193"/>
      <c r="LD54" s="193"/>
      <c r="LE54" s="193"/>
      <c r="LF54" s="193"/>
      <c r="LG54" s="193"/>
      <c r="LH54" s="193"/>
      <c r="LI54" s="193"/>
      <c r="LJ54" s="193"/>
      <c r="LK54" s="193"/>
      <c r="LL54" s="193"/>
      <c r="LM54" s="193"/>
      <c r="LN54" s="193"/>
      <c r="LO54" s="193"/>
      <c r="LP54" s="193"/>
      <c r="LQ54" s="193"/>
      <c r="LR54" s="193"/>
      <c r="LS54" s="193"/>
      <c r="LT54" s="193"/>
      <c r="LU54" s="193"/>
      <c r="LV54" s="193"/>
      <c r="LW54" s="193"/>
      <c r="LX54" s="193"/>
      <c r="LY54" s="193"/>
      <c r="LZ54" s="193"/>
      <c r="MA54" s="193"/>
      <c r="MB54" s="193"/>
      <c r="MC54" s="193"/>
      <c r="MD54" s="193"/>
      <c r="ME54" s="193"/>
      <c r="MF54" s="193"/>
      <c r="MG54" s="193"/>
      <c r="MH54" s="193"/>
      <c r="MI54" s="193"/>
      <c r="MJ54" s="193"/>
      <c r="MK54" s="193"/>
      <c r="ML54" s="193"/>
      <c r="MM54" s="193"/>
      <c r="MN54" s="193"/>
      <c r="MO54" s="193"/>
      <c r="MP54" s="193"/>
      <c r="MQ54" s="193"/>
      <c r="MR54" s="193"/>
      <c r="MS54" s="193"/>
      <c r="MT54" s="193"/>
      <c r="MU54" s="193"/>
      <c r="MV54" s="193"/>
      <c r="MW54" s="193"/>
      <c r="MX54" s="193"/>
      <c r="MY54" s="193"/>
      <c r="MZ54" s="193"/>
      <c r="NA54" s="193"/>
      <c r="NB54" s="193"/>
      <c r="NC54" s="193"/>
      <c r="ND54" s="193"/>
      <c r="NE54" s="193"/>
      <c r="NF54" s="193"/>
      <c r="NG54" s="193"/>
      <c r="NH54" s="193"/>
      <c r="NI54" s="193"/>
      <c r="NJ54" s="193"/>
      <c r="NK54" s="193"/>
      <c r="NL54" s="193"/>
      <c r="NM54" s="193"/>
      <c r="NN54" s="193"/>
      <c r="NO54" s="193"/>
      <c r="NP54" s="193"/>
      <c r="NQ54" s="193"/>
      <c r="NR54" s="193"/>
      <c r="NS54" s="193"/>
      <c r="NT54" s="193"/>
      <c r="NU54" s="193"/>
      <c r="NV54" s="193"/>
      <c r="NW54" s="193"/>
      <c r="NX54" s="193"/>
      <c r="NY54" s="193"/>
      <c r="NZ54" s="193"/>
      <c r="OA54" s="193"/>
      <c r="OB54" s="193"/>
      <c r="OC54" s="193"/>
      <c r="OD54" s="193"/>
      <c r="OE54" s="193"/>
      <c r="OF54" s="193"/>
      <c r="OG54" s="193"/>
      <c r="OH54" s="193"/>
      <c r="OI54" s="193"/>
      <c r="OJ54" s="193"/>
      <c r="OK54" s="193"/>
      <c r="OL54" s="193"/>
      <c r="OM54" s="193"/>
      <c r="ON54" s="193"/>
      <c r="OO54" s="193"/>
      <c r="OP54" s="193"/>
      <c r="OQ54" s="193"/>
      <c r="OR54" s="193"/>
      <c r="OS54" s="193"/>
      <c r="OT54" s="193"/>
      <c r="OU54" s="193"/>
      <c r="OV54" s="193"/>
      <c r="OW54" s="193"/>
      <c r="OX54" s="193"/>
      <c r="OY54" s="193"/>
      <c r="OZ54" s="193"/>
      <c r="PA54" s="193"/>
      <c r="PB54" s="193"/>
      <c r="PC54" s="193"/>
      <c r="PD54" s="193"/>
      <c r="PE54" s="193"/>
      <c r="PF54" s="193"/>
      <c r="PG54" s="193"/>
      <c r="PH54" s="193"/>
      <c r="PI54" s="193"/>
      <c r="PJ54" s="193"/>
      <c r="PK54" s="193"/>
      <c r="PL54" s="193"/>
      <c r="PM54" s="193"/>
      <c r="PN54" s="193"/>
      <c r="PO54" s="193"/>
      <c r="PP54" s="193"/>
      <c r="PQ54" s="193"/>
      <c r="PR54" s="193"/>
      <c r="PS54" s="193"/>
      <c r="PT54" s="193"/>
      <c r="PU54" s="193"/>
      <c r="PV54" s="193"/>
      <c r="PW54" s="193"/>
      <c r="PX54" s="193"/>
      <c r="PY54" s="193"/>
      <c r="PZ54" s="193"/>
      <c r="QA54" s="193"/>
      <c r="QB54" s="193"/>
      <c r="QC54" s="193"/>
      <c r="QD54" s="193"/>
      <c r="QE54" s="193"/>
      <c r="QF54" s="193"/>
      <c r="QG54" s="193"/>
      <c r="QH54" s="193"/>
      <c r="QI54" s="193"/>
      <c r="QJ54" s="193"/>
      <c r="QK54" s="193"/>
      <c r="QL54" s="193"/>
      <c r="QM54" s="193"/>
      <c r="QN54" s="193"/>
      <c r="QO54" s="193"/>
      <c r="QP54" s="193"/>
      <c r="QQ54" s="193"/>
      <c r="QR54" s="193"/>
      <c r="QS54" s="193"/>
      <c r="QT54" s="193"/>
      <c r="QU54" s="193"/>
      <c r="QV54" s="193"/>
      <c r="QW54" s="193"/>
      <c r="QX54" s="193"/>
      <c r="QY54" s="193"/>
      <c r="QZ54" s="193"/>
      <c r="RA54" s="193"/>
      <c r="RB54" s="193"/>
      <c r="RC54" s="193"/>
      <c r="RD54" s="193"/>
      <c r="RE54" s="193"/>
      <c r="RF54" s="193"/>
      <c r="RG54" s="193"/>
      <c r="RH54" s="193"/>
      <c r="RI54" s="193"/>
      <c r="RJ54" s="193"/>
      <c r="RK54" s="193"/>
      <c r="RL54" s="193"/>
      <c r="RM54" s="193"/>
      <c r="RN54" s="193"/>
      <c r="RO54" s="193"/>
      <c r="RP54" s="193"/>
      <c r="RQ54" s="193"/>
      <c r="RR54" s="193"/>
      <c r="RS54" s="193"/>
      <c r="RT54" s="193"/>
      <c r="RU54" s="193"/>
      <c r="RV54" s="193"/>
      <c r="RW54" s="193"/>
      <c r="RX54" s="193"/>
      <c r="RY54" s="193"/>
      <c r="RZ54" s="193"/>
      <c r="SA54" s="193"/>
      <c r="SB54" s="193"/>
      <c r="SC54" s="193"/>
      <c r="SD54" s="193"/>
      <c r="SE54" s="193"/>
      <c r="SF54" s="193"/>
      <c r="SG54" s="193"/>
      <c r="SH54" s="193"/>
      <c r="SI54" s="193"/>
      <c r="SJ54" s="193"/>
      <c r="SK54" s="193"/>
      <c r="SL54" s="193"/>
      <c r="SM54" s="193"/>
      <c r="SN54" s="193"/>
      <c r="SO54" s="193"/>
      <c r="SP54" s="193"/>
      <c r="SQ54" s="193"/>
      <c r="SR54" s="193"/>
      <c r="SS54" s="193"/>
      <c r="ST54" s="193"/>
      <c r="SU54" s="193"/>
      <c r="SV54" s="193"/>
      <c r="SW54" s="193"/>
      <c r="SX54" s="193"/>
      <c r="SY54" s="193"/>
      <c r="SZ54" s="193"/>
      <c r="TA54" s="193"/>
      <c r="TB54" s="193"/>
      <c r="TC54" s="193"/>
      <c r="TD54" s="193"/>
      <c r="TE54" s="193"/>
      <c r="TF54" s="193"/>
      <c r="TG54" s="193"/>
      <c r="TH54" s="193"/>
      <c r="TI54" s="193"/>
      <c r="TJ54" s="193"/>
      <c r="TK54" s="193"/>
      <c r="TL54" s="193"/>
      <c r="TM54" s="193"/>
      <c r="TN54" s="193"/>
      <c r="TO54" s="193"/>
      <c r="TP54" s="193"/>
      <c r="TQ54" s="193"/>
      <c r="TR54" s="193"/>
      <c r="TS54" s="193"/>
      <c r="TT54" s="193"/>
      <c r="TU54" s="193"/>
      <c r="TV54" s="193"/>
      <c r="TW54" s="193"/>
      <c r="TX54" s="193"/>
      <c r="TY54" s="193"/>
      <c r="TZ54" s="193"/>
      <c r="UA54" s="193"/>
      <c r="UB54" s="193"/>
      <c r="UC54" s="193"/>
      <c r="UD54" s="193"/>
      <c r="UE54" s="193"/>
      <c r="UF54" s="193"/>
      <c r="UG54" s="193"/>
      <c r="UH54" s="193"/>
      <c r="UI54" s="193"/>
      <c r="UJ54" s="193"/>
      <c r="UK54" s="193"/>
      <c r="UL54" s="193"/>
      <c r="UM54" s="193"/>
      <c r="UN54" s="193"/>
      <c r="UO54" s="193"/>
      <c r="UP54" s="193"/>
      <c r="UQ54" s="193"/>
      <c r="UR54" s="193"/>
      <c r="US54" s="193"/>
      <c r="UT54" s="193"/>
      <c r="UU54" s="193"/>
      <c r="UV54" s="193"/>
      <c r="UW54" s="193"/>
      <c r="UX54" s="193"/>
      <c r="UY54" s="193"/>
      <c r="UZ54" s="193"/>
    </row>
    <row r="55" spans="1:572" s="128" customFormat="1" ht="31.5" x14ac:dyDescent="0.2">
      <c r="A55" s="128">
        <f t="shared" si="27"/>
        <v>41</v>
      </c>
      <c r="B55" s="129" t="s">
        <v>289</v>
      </c>
      <c r="C55" s="133" t="s">
        <v>290</v>
      </c>
      <c r="D55" s="130" t="s">
        <v>292</v>
      </c>
      <c r="E55" s="129" t="s">
        <v>291</v>
      </c>
      <c r="F55" s="130" t="s">
        <v>292</v>
      </c>
      <c r="G55" s="145">
        <f t="shared" si="22"/>
        <v>3700.29</v>
      </c>
      <c r="H55" s="128">
        <f t="shared" si="30"/>
        <v>23041</v>
      </c>
      <c r="I55" s="128" t="s">
        <v>1418</v>
      </c>
      <c r="J55" s="129" t="str">
        <f>VLOOKUP(I55,Bidders!$A:$B,2, FALSE)</f>
        <v xml:space="preserve">GUY KEVIN FARRIS    DBA FARRIS REAL ESTATE DEVELOPMENT </v>
      </c>
      <c r="K55" s="129" t="str">
        <f>VLOOKUP(I55,Bidders!$A:$G,7, FALSE)</f>
        <v>(812) 212-9555</v>
      </c>
      <c r="L55" s="129" t="str">
        <f>VLOOKUP(I55,Bidders!$A:$C,3,FALSE)&amp;VLOOKUP(I55,Bidders!$A:$D,4,FALSE)  &amp;VLOOKUP(I55,Bidders!$A:$E,5,FALSE) &amp;VLOOKUP(I55,Bidders!$A:$F,6, FALSE)</f>
        <v>8900 W REEVE RD SPENCER, IN  47460</v>
      </c>
      <c r="M55" s="145">
        <f t="shared" si="28"/>
        <v>76300.710000000006</v>
      </c>
      <c r="N55" s="258">
        <v>80001</v>
      </c>
      <c r="P55" s="129" t="e">
        <f>VLOOKUP(A55,'Surplus-137B Tax Payments'!$A:$D,10,FALSE)</f>
        <v>#N/A</v>
      </c>
      <c r="AD55" s="145">
        <f t="shared" si="29"/>
        <v>2451.69</v>
      </c>
      <c r="AE55" s="145">
        <v>1048.5999999999999</v>
      </c>
      <c r="AF55" s="145">
        <v>200</v>
      </c>
      <c r="AG55" s="145">
        <v>3700.29</v>
      </c>
    </row>
    <row r="56" spans="1:572" s="64" customFormat="1" x14ac:dyDescent="0.25">
      <c r="A56" s="54"/>
      <c r="B56" s="71" t="s">
        <v>33</v>
      </c>
      <c r="C56" s="54"/>
      <c r="D56" s="54"/>
      <c r="E56" s="54"/>
      <c r="F56" s="54"/>
      <c r="G56" s="91"/>
      <c r="H56" s="67"/>
      <c r="I56" s="54"/>
      <c r="J56" s="54"/>
      <c r="K56" s="54"/>
      <c r="L56" s="54"/>
      <c r="M56" s="66"/>
      <c r="N56" s="66"/>
      <c r="O56" s="66"/>
      <c r="P56" s="91"/>
      <c r="Q56" s="68"/>
      <c r="R56" s="52"/>
      <c r="S56" s="65"/>
      <c r="T56" s="54"/>
      <c r="U56" s="69"/>
      <c r="V56" s="52"/>
      <c r="W56" s="54"/>
      <c r="X56" s="70"/>
      <c r="Y56" s="54"/>
      <c r="Z56" s="71"/>
      <c r="AA56" s="54"/>
      <c r="AB56" s="70"/>
      <c r="AC56" s="54"/>
      <c r="AD56" s="69"/>
      <c r="AE56" s="66"/>
      <c r="AF56" s="66"/>
      <c r="AG56" s="72"/>
      <c r="AH56" s="52"/>
      <c r="AI56" s="71"/>
      <c r="AJ56" s="70"/>
      <c r="AK56" s="54"/>
      <c r="AL56" s="71"/>
      <c r="AM56" s="54"/>
      <c r="AN56" s="54"/>
      <c r="AO56" s="54"/>
      <c r="AP56" s="65"/>
      <c r="AQ56" s="63"/>
    </row>
    <row r="57" spans="1:572" s="128" customFormat="1" ht="31.5" x14ac:dyDescent="0.2">
      <c r="A57" s="128">
        <f>A55+1</f>
        <v>42</v>
      </c>
      <c r="B57" s="129" t="s">
        <v>293</v>
      </c>
      <c r="C57" s="130" t="s">
        <v>294</v>
      </c>
      <c r="D57" s="130" t="s">
        <v>296</v>
      </c>
      <c r="E57" s="129" t="s">
        <v>295</v>
      </c>
      <c r="F57" s="130" t="s">
        <v>296</v>
      </c>
      <c r="G57" s="145">
        <f t="shared" si="22"/>
        <v>3708.91</v>
      </c>
      <c r="H57" s="128">
        <f>H55+1</f>
        <v>23042</v>
      </c>
      <c r="I57" s="128" t="s">
        <v>667</v>
      </c>
      <c r="J57" s="129" t="str">
        <f>VLOOKUP(I57,Bidders!$A:$B,2, FALSE)</f>
        <v>SABRE INVESTMENTS, LLC</v>
      </c>
      <c r="K57" s="129" t="str">
        <f>VLOOKUP(I57,Bidders!$A:$G,7, FALSE)</f>
        <v>(618) 457-4334</v>
      </c>
      <c r="L57" s="129" t="str">
        <f>VLOOKUP(I57,Bidders!$A:$C,3,FALSE)&amp;VLOOKUP(I57,Bidders!$A:$D,4,FALSE)  &amp;VLOOKUP(I57,Bidders!$A:$E,5,FALSE) &amp;VLOOKUP(I57,Bidders!$A:$F,6, FALSE)</f>
        <v>P. O. BOX 3074   CARBONDALE,  IL 62902</v>
      </c>
      <c r="M57" s="145">
        <f t="shared" si="28"/>
        <v>88332.09</v>
      </c>
      <c r="N57" s="258">
        <v>92041</v>
      </c>
      <c r="P57" s="129" t="e">
        <f>VLOOKUP(A57,'Surplus-137B Tax Payments'!$A:$D,10,FALSE)</f>
        <v>#N/A</v>
      </c>
      <c r="AD57" s="145">
        <f t="shared" si="29"/>
        <v>2384.6499999999996</v>
      </c>
      <c r="AE57" s="145">
        <v>1124.26</v>
      </c>
      <c r="AF57" s="145">
        <v>200</v>
      </c>
      <c r="AG57" s="145">
        <v>3708.91</v>
      </c>
    </row>
    <row r="58" spans="1:572" s="150" customFormat="1" ht="31.5" x14ac:dyDescent="0.2">
      <c r="A58" s="150">
        <f t="shared" si="27"/>
        <v>43</v>
      </c>
      <c r="B58" s="151" t="s">
        <v>297</v>
      </c>
      <c r="C58" s="152" t="s">
        <v>298</v>
      </c>
      <c r="D58" s="152" t="s">
        <v>300</v>
      </c>
      <c r="E58" s="151" t="s">
        <v>299</v>
      </c>
      <c r="F58" s="152" t="s">
        <v>301</v>
      </c>
      <c r="G58" s="153">
        <v>193</v>
      </c>
      <c r="H58" s="150">
        <f t="shared" si="30"/>
        <v>23043</v>
      </c>
      <c r="I58" s="150" t="s">
        <v>68</v>
      </c>
      <c r="J58" s="151" t="str">
        <f>VLOOKUP(I58,Bidders!$A:$B,2, FALSE)</f>
        <v>CompanyName</v>
      </c>
      <c r="K58" s="151" t="str">
        <f>VLOOKUP(I58,Bidders!$A:$G,7, FALSE)</f>
        <v>Phone</v>
      </c>
      <c r="L58" s="151" t="str">
        <f>VLOOKUP(I58,Bidders!$A:$C,3,FALSE)&amp;VLOOKUP(I58,Bidders!$A:$D,4,FALSE)  &amp;VLOOKUP(I58,Bidders!$A:$E,5,FALSE) &amp;VLOOKUP(I58,Bidders!$A:$F,6, FALSE)</f>
        <v>Address1  City, State  ZipCode</v>
      </c>
      <c r="M58" s="153">
        <f t="shared" si="28"/>
        <v>-193</v>
      </c>
      <c r="P58" s="151" t="e">
        <f>VLOOKUP(A58,'Surplus-137B Tax Payments'!$A:$D,10,FALSE)</f>
        <v>#N/A</v>
      </c>
      <c r="AD58" s="153">
        <f t="shared" si="29"/>
        <v>-7</v>
      </c>
      <c r="AE58" s="153">
        <v>0</v>
      </c>
      <c r="AF58" s="153">
        <v>200</v>
      </c>
      <c r="AG58" s="153">
        <v>193</v>
      </c>
    </row>
    <row r="59" spans="1:572" s="200" customFormat="1" ht="31.5" x14ac:dyDescent="0.2">
      <c r="A59" s="200">
        <f t="shared" si="27"/>
        <v>44</v>
      </c>
      <c r="B59" s="158" t="s">
        <v>302</v>
      </c>
      <c r="C59" s="158" t="s">
        <v>303</v>
      </c>
      <c r="D59" s="201" t="s">
        <v>304</v>
      </c>
      <c r="E59" s="158" t="s">
        <v>305</v>
      </c>
      <c r="F59" s="201" t="s">
        <v>304</v>
      </c>
      <c r="G59" s="157">
        <f t="shared" si="22"/>
        <v>824.34</v>
      </c>
      <c r="H59" s="200">
        <f t="shared" si="30"/>
        <v>23044</v>
      </c>
      <c r="I59" s="200" t="s">
        <v>68</v>
      </c>
      <c r="J59" s="158" t="str">
        <f>VLOOKUP(I59,Bidders!$A:$B,2, FALSE)</f>
        <v>CompanyName</v>
      </c>
      <c r="K59" s="158" t="str">
        <f>VLOOKUP(I59,Bidders!$A:$G,7, FALSE)</f>
        <v>Phone</v>
      </c>
      <c r="L59" s="158" t="str">
        <f>VLOOKUP(I59,Bidders!$A:$C,3,FALSE)&amp;VLOOKUP(I59,Bidders!$A:$D,4,FALSE)  &amp;VLOOKUP(I59,Bidders!$A:$E,5,FALSE) &amp;VLOOKUP(I59,Bidders!$A:$F,6, FALSE)</f>
        <v>Address1  City, State  ZipCode</v>
      </c>
      <c r="M59" s="159">
        <f t="shared" si="28"/>
        <v>-824.34</v>
      </c>
      <c r="N59" s="202"/>
      <c r="O59" s="202"/>
      <c r="P59" s="157" t="e">
        <f>VLOOKUP(A59,'Surplus-137B Tax Payments'!$A:$D,10,FALSE)</f>
        <v>#N/A</v>
      </c>
      <c r="Q59" s="203"/>
      <c r="R59" s="204"/>
      <c r="S59" s="205"/>
      <c r="T59" s="206"/>
      <c r="U59" s="207"/>
      <c r="V59" s="208"/>
      <c r="X59" s="209"/>
      <c r="Y59" s="206"/>
      <c r="Z59" s="210"/>
      <c r="AB59" s="209"/>
      <c r="AC59" s="206"/>
      <c r="AD59" s="169">
        <f t="shared" si="29"/>
        <v>480.14000000000004</v>
      </c>
      <c r="AE59" s="159">
        <v>144.19999999999999</v>
      </c>
      <c r="AF59" s="159">
        <v>200</v>
      </c>
      <c r="AG59" s="211">
        <v>824.34</v>
      </c>
      <c r="AH59" s="206"/>
      <c r="AI59" s="210"/>
      <c r="AJ59" s="209"/>
      <c r="AK59" s="206"/>
      <c r="AL59" s="210"/>
      <c r="AN59" s="208"/>
      <c r="AO59" s="212"/>
      <c r="AP59" s="209"/>
      <c r="AQ59" s="213"/>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c r="EO59" s="214"/>
      <c r="EP59" s="214"/>
      <c r="EQ59" s="214"/>
      <c r="ER59" s="214"/>
      <c r="ES59" s="214"/>
      <c r="ET59" s="214"/>
      <c r="EU59" s="214"/>
      <c r="EV59" s="214"/>
      <c r="EW59" s="214"/>
      <c r="EX59" s="214"/>
      <c r="EY59" s="214"/>
      <c r="EZ59" s="214"/>
      <c r="FA59" s="214"/>
      <c r="FB59" s="214"/>
      <c r="FC59" s="214"/>
      <c r="FD59" s="214"/>
      <c r="FE59" s="214"/>
      <c r="FF59" s="214"/>
      <c r="FG59" s="214"/>
      <c r="FH59" s="214"/>
      <c r="FI59" s="214"/>
      <c r="FJ59" s="214"/>
      <c r="FK59" s="214"/>
      <c r="FL59" s="214"/>
      <c r="FM59" s="214"/>
      <c r="FN59" s="214"/>
      <c r="FO59" s="214"/>
      <c r="FP59" s="214"/>
      <c r="FQ59" s="214"/>
      <c r="FR59" s="214"/>
      <c r="FS59" s="214"/>
      <c r="FT59" s="214"/>
      <c r="FU59" s="214"/>
      <c r="FV59" s="214"/>
      <c r="FW59" s="214"/>
      <c r="FX59" s="214"/>
      <c r="FY59" s="214"/>
      <c r="FZ59" s="214"/>
      <c r="GA59" s="214"/>
      <c r="GB59" s="214"/>
      <c r="GC59" s="214"/>
      <c r="GD59" s="214"/>
      <c r="GE59" s="214"/>
      <c r="GF59" s="214"/>
      <c r="GG59" s="214"/>
      <c r="GH59" s="214"/>
      <c r="GI59" s="214"/>
      <c r="GJ59" s="214"/>
      <c r="GK59" s="214"/>
      <c r="GL59" s="214"/>
      <c r="GM59" s="214"/>
      <c r="GN59" s="214"/>
      <c r="GO59" s="214"/>
      <c r="GP59" s="214"/>
      <c r="GQ59" s="214"/>
      <c r="GR59" s="214"/>
      <c r="GS59" s="214"/>
      <c r="GT59" s="214"/>
      <c r="GU59" s="214"/>
      <c r="GV59" s="214"/>
      <c r="GW59" s="214"/>
      <c r="GX59" s="214"/>
      <c r="GY59" s="214"/>
      <c r="GZ59" s="214"/>
      <c r="HA59" s="214"/>
      <c r="HB59" s="214"/>
      <c r="HC59" s="214"/>
      <c r="HD59" s="214"/>
      <c r="HE59" s="214"/>
      <c r="HF59" s="214"/>
      <c r="HG59" s="214"/>
      <c r="HH59" s="214"/>
      <c r="HI59" s="214"/>
      <c r="HJ59" s="214"/>
      <c r="HK59" s="214"/>
      <c r="HL59" s="214"/>
      <c r="HM59" s="214"/>
      <c r="HN59" s="214"/>
      <c r="HO59" s="214"/>
      <c r="HP59" s="214"/>
      <c r="HQ59" s="214"/>
      <c r="HR59" s="214"/>
      <c r="HS59" s="214"/>
      <c r="HT59" s="214"/>
      <c r="HU59" s="214"/>
      <c r="HV59" s="214"/>
      <c r="HW59" s="214"/>
      <c r="HX59" s="214"/>
      <c r="HY59" s="214"/>
      <c r="HZ59" s="214"/>
      <c r="IA59" s="214"/>
      <c r="IB59" s="214"/>
      <c r="IC59" s="214"/>
      <c r="ID59" s="214"/>
      <c r="IE59" s="214"/>
      <c r="IF59" s="214"/>
      <c r="IG59" s="214"/>
      <c r="IH59" s="214"/>
      <c r="II59" s="214"/>
      <c r="IJ59" s="214"/>
      <c r="IK59" s="214"/>
      <c r="IL59" s="214"/>
      <c r="IM59" s="214"/>
      <c r="IN59" s="214"/>
      <c r="IO59" s="214"/>
      <c r="IP59" s="214"/>
      <c r="IQ59" s="214"/>
      <c r="IR59" s="214"/>
      <c r="IS59" s="214"/>
      <c r="IT59" s="214"/>
      <c r="IU59" s="214"/>
      <c r="IV59" s="214"/>
      <c r="IW59" s="214"/>
      <c r="IX59" s="214"/>
      <c r="IY59" s="214"/>
      <c r="IZ59" s="214"/>
      <c r="JA59" s="214"/>
      <c r="JB59" s="214"/>
      <c r="JC59" s="214"/>
      <c r="JD59" s="214"/>
      <c r="JE59" s="214"/>
      <c r="JF59" s="214"/>
      <c r="JG59" s="214"/>
      <c r="JH59" s="214"/>
      <c r="JI59" s="214"/>
      <c r="JJ59" s="214"/>
      <c r="JK59" s="214"/>
      <c r="JL59" s="214"/>
      <c r="JM59" s="214"/>
      <c r="JN59" s="214"/>
      <c r="JO59" s="214"/>
      <c r="JP59" s="214"/>
      <c r="JQ59" s="214"/>
      <c r="JR59" s="214"/>
      <c r="JS59" s="214"/>
      <c r="JT59" s="214"/>
      <c r="JU59" s="214"/>
      <c r="JV59" s="214"/>
      <c r="JW59" s="214"/>
      <c r="JX59" s="214"/>
      <c r="JY59" s="214"/>
      <c r="JZ59" s="214"/>
      <c r="KA59" s="214"/>
      <c r="KB59" s="214"/>
      <c r="KC59" s="214"/>
      <c r="KD59" s="214"/>
      <c r="KE59" s="214"/>
      <c r="KF59" s="214"/>
      <c r="KG59" s="214"/>
      <c r="KH59" s="214"/>
      <c r="KI59" s="214"/>
      <c r="KJ59" s="214"/>
      <c r="KK59" s="214"/>
      <c r="KL59" s="214"/>
      <c r="KM59" s="214"/>
      <c r="KN59" s="214"/>
      <c r="KO59" s="214"/>
      <c r="KP59" s="214"/>
      <c r="KQ59" s="214"/>
      <c r="KR59" s="214"/>
      <c r="KS59" s="214"/>
      <c r="KT59" s="214"/>
      <c r="KU59" s="214"/>
      <c r="KV59" s="214"/>
      <c r="KW59" s="214"/>
      <c r="KX59" s="214"/>
      <c r="KY59" s="214"/>
      <c r="KZ59" s="214"/>
      <c r="LA59" s="214"/>
      <c r="LB59" s="214"/>
      <c r="LC59" s="214"/>
      <c r="LD59" s="214"/>
      <c r="LE59" s="214"/>
      <c r="LF59" s="214"/>
      <c r="LG59" s="214"/>
      <c r="LH59" s="214"/>
      <c r="LI59" s="214"/>
      <c r="LJ59" s="214"/>
      <c r="LK59" s="214"/>
      <c r="LL59" s="214"/>
      <c r="LM59" s="214"/>
      <c r="LN59" s="214"/>
      <c r="LO59" s="214"/>
      <c r="LP59" s="214"/>
      <c r="LQ59" s="214"/>
      <c r="LR59" s="214"/>
      <c r="LS59" s="214"/>
      <c r="LT59" s="214"/>
      <c r="LU59" s="214"/>
      <c r="LV59" s="214"/>
      <c r="LW59" s="214"/>
      <c r="LX59" s="214"/>
      <c r="LY59" s="214"/>
      <c r="LZ59" s="214"/>
      <c r="MA59" s="214"/>
      <c r="MB59" s="214"/>
      <c r="MC59" s="214"/>
      <c r="MD59" s="214"/>
      <c r="ME59" s="214"/>
      <c r="MF59" s="214"/>
      <c r="MG59" s="214"/>
      <c r="MH59" s="214"/>
      <c r="MI59" s="214"/>
      <c r="MJ59" s="214"/>
      <c r="MK59" s="214"/>
      <c r="ML59" s="214"/>
      <c r="MM59" s="214"/>
      <c r="MN59" s="214"/>
      <c r="MO59" s="214"/>
      <c r="MP59" s="214"/>
      <c r="MQ59" s="214"/>
      <c r="MR59" s="214"/>
      <c r="MS59" s="214"/>
      <c r="MT59" s="214"/>
      <c r="MU59" s="214"/>
      <c r="MV59" s="214"/>
      <c r="MW59" s="214"/>
      <c r="MX59" s="214"/>
      <c r="MY59" s="214"/>
      <c r="MZ59" s="214"/>
      <c r="NA59" s="214"/>
      <c r="NB59" s="214"/>
      <c r="NC59" s="214"/>
      <c r="ND59" s="214"/>
      <c r="NE59" s="214"/>
      <c r="NF59" s="214"/>
      <c r="NG59" s="214"/>
      <c r="NH59" s="214"/>
      <c r="NI59" s="214"/>
      <c r="NJ59" s="214"/>
      <c r="NK59" s="214"/>
      <c r="NL59" s="214"/>
      <c r="NM59" s="214"/>
      <c r="NN59" s="214"/>
      <c r="NO59" s="214"/>
      <c r="NP59" s="214"/>
      <c r="NQ59" s="214"/>
      <c r="NR59" s="214"/>
      <c r="NS59" s="214"/>
      <c r="NT59" s="214"/>
      <c r="NU59" s="214"/>
      <c r="NV59" s="214"/>
      <c r="NW59" s="214"/>
      <c r="NX59" s="214"/>
      <c r="NY59" s="214"/>
      <c r="NZ59" s="214"/>
      <c r="OA59" s="214"/>
      <c r="OB59" s="214"/>
      <c r="OC59" s="214"/>
      <c r="OD59" s="214"/>
      <c r="OE59" s="214"/>
      <c r="OF59" s="214"/>
      <c r="OG59" s="214"/>
      <c r="OH59" s="214"/>
      <c r="OI59" s="214"/>
      <c r="OJ59" s="214"/>
      <c r="OK59" s="214"/>
      <c r="OL59" s="214"/>
      <c r="OM59" s="214"/>
      <c r="ON59" s="214"/>
      <c r="OO59" s="214"/>
      <c r="OP59" s="214"/>
      <c r="OQ59" s="214"/>
      <c r="OR59" s="214"/>
      <c r="OS59" s="214"/>
      <c r="OT59" s="214"/>
      <c r="OU59" s="214"/>
      <c r="OV59" s="214"/>
      <c r="OW59" s="214"/>
      <c r="OX59" s="214"/>
      <c r="OY59" s="214"/>
      <c r="OZ59" s="214"/>
      <c r="PA59" s="214"/>
      <c r="PB59" s="214"/>
      <c r="PC59" s="214"/>
      <c r="PD59" s="214"/>
      <c r="PE59" s="214"/>
      <c r="PF59" s="214"/>
      <c r="PG59" s="214"/>
      <c r="PH59" s="214"/>
      <c r="PI59" s="214"/>
      <c r="PJ59" s="214"/>
      <c r="PK59" s="214"/>
      <c r="PL59" s="214"/>
      <c r="PM59" s="214"/>
      <c r="PN59" s="214"/>
      <c r="PO59" s="214"/>
      <c r="PP59" s="214"/>
      <c r="PQ59" s="214"/>
      <c r="PR59" s="214"/>
      <c r="PS59" s="214"/>
      <c r="PT59" s="214"/>
      <c r="PU59" s="214"/>
      <c r="PV59" s="214"/>
      <c r="PW59" s="214"/>
      <c r="PX59" s="214"/>
      <c r="PY59" s="214"/>
      <c r="PZ59" s="214"/>
      <c r="QA59" s="214"/>
      <c r="QB59" s="214"/>
      <c r="QC59" s="214"/>
      <c r="QD59" s="214"/>
      <c r="QE59" s="214"/>
      <c r="QF59" s="214"/>
      <c r="QG59" s="214"/>
      <c r="QH59" s="214"/>
      <c r="QI59" s="214"/>
      <c r="QJ59" s="214"/>
      <c r="QK59" s="214"/>
      <c r="QL59" s="214"/>
      <c r="QM59" s="214"/>
      <c r="QN59" s="214"/>
      <c r="QO59" s="214"/>
      <c r="QP59" s="214"/>
      <c r="QQ59" s="214"/>
      <c r="QR59" s="214"/>
      <c r="QS59" s="214"/>
      <c r="QT59" s="214"/>
      <c r="QU59" s="214"/>
      <c r="QV59" s="214"/>
      <c r="QW59" s="214"/>
      <c r="QX59" s="214"/>
      <c r="QY59" s="214"/>
      <c r="QZ59" s="214"/>
      <c r="RA59" s="214"/>
      <c r="RB59" s="214"/>
      <c r="RC59" s="214"/>
      <c r="RD59" s="214"/>
      <c r="RE59" s="214"/>
      <c r="RF59" s="214"/>
      <c r="RG59" s="214"/>
      <c r="RH59" s="214"/>
      <c r="RI59" s="214"/>
      <c r="RJ59" s="214"/>
      <c r="RK59" s="214"/>
      <c r="RL59" s="214"/>
      <c r="RM59" s="214"/>
      <c r="RN59" s="214"/>
      <c r="RO59" s="214"/>
      <c r="RP59" s="214"/>
      <c r="RQ59" s="214"/>
      <c r="RR59" s="214"/>
      <c r="RS59" s="214"/>
      <c r="RT59" s="214"/>
      <c r="RU59" s="214"/>
      <c r="RV59" s="214"/>
      <c r="RW59" s="214"/>
      <c r="RX59" s="214"/>
      <c r="RY59" s="214"/>
      <c r="RZ59" s="214"/>
      <c r="SA59" s="214"/>
      <c r="SB59" s="214"/>
      <c r="SC59" s="214"/>
      <c r="SD59" s="214"/>
      <c r="SE59" s="214"/>
      <c r="SF59" s="214"/>
      <c r="SG59" s="214"/>
      <c r="SH59" s="214"/>
      <c r="SI59" s="214"/>
      <c r="SJ59" s="214"/>
      <c r="SK59" s="214"/>
      <c r="SL59" s="214"/>
      <c r="SM59" s="214"/>
      <c r="SN59" s="214"/>
      <c r="SO59" s="214"/>
      <c r="SP59" s="214"/>
      <c r="SQ59" s="214"/>
      <c r="SR59" s="214"/>
      <c r="SS59" s="214"/>
      <c r="ST59" s="214"/>
      <c r="SU59" s="214"/>
      <c r="SV59" s="214"/>
      <c r="SW59" s="214"/>
      <c r="SX59" s="214"/>
      <c r="SY59" s="214"/>
      <c r="SZ59" s="214"/>
      <c r="TA59" s="214"/>
      <c r="TB59" s="214"/>
      <c r="TC59" s="214"/>
      <c r="TD59" s="214"/>
      <c r="TE59" s="214"/>
      <c r="TF59" s="214"/>
      <c r="TG59" s="214"/>
      <c r="TH59" s="214"/>
      <c r="TI59" s="214"/>
      <c r="TJ59" s="214"/>
      <c r="TK59" s="214"/>
      <c r="TL59" s="214"/>
      <c r="TM59" s="214"/>
      <c r="TN59" s="214"/>
      <c r="TO59" s="214"/>
      <c r="TP59" s="214"/>
      <c r="TQ59" s="214"/>
      <c r="TR59" s="214"/>
      <c r="TS59" s="214"/>
      <c r="TT59" s="214"/>
      <c r="TU59" s="214"/>
      <c r="TV59" s="214"/>
      <c r="TW59" s="214"/>
      <c r="TX59" s="214"/>
      <c r="TY59" s="214"/>
      <c r="TZ59" s="214"/>
      <c r="UA59" s="214"/>
      <c r="UB59" s="214"/>
      <c r="UC59" s="214"/>
      <c r="UD59" s="214"/>
      <c r="UE59" s="214"/>
      <c r="UF59" s="214"/>
      <c r="UG59" s="214"/>
      <c r="UH59" s="214"/>
      <c r="UI59" s="214"/>
      <c r="UJ59" s="214"/>
      <c r="UK59" s="214"/>
      <c r="UL59" s="214"/>
      <c r="UM59" s="214"/>
      <c r="UN59" s="214"/>
      <c r="UO59" s="214"/>
      <c r="UP59" s="214"/>
      <c r="UQ59" s="214"/>
      <c r="UR59" s="214"/>
      <c r="US59" s="214"/>
      <c r="UT59" s="214"/>
      <c r="UU59" s="214"/>
      <c r="UV59" s="214"/>
      <c r="UW59" s="214"/>
      <c r="UX59" s="214"/>
      <c r="UY59" s="214"/>
      <c r="UZ59" s="214"/>
    </row>
    <row r="60" spans="1:572" s="64" customFormat="1" x14ac:dyDescent="0.25">
      <c r="A60" s="54"/>
      <c r="B60" s="71" t="s">
        <v>6</v>
      </c>
      <c r="C60" s="54"/>
      <c r="D60" s="54"/>
      <c r="E60" s="54"/>
      <c r="F60" s="54"/>
      <c r="G60" s="91"/>
      <c r="H60" s="67"/>
      <c r="I60" s="54"/>
      <c r="J60" s="54"/>
      <c r="K60" s="54"/>
      <c r="L60" s="54"/>
      <c r="M60" s="66"/>
      <c r="N60" s="66"/>
      <c r="O60" s="66"/>
      <c r="P60" s="91"/>
      <c r="Q60" s="68"/>
      <c r="R60" s="52"/>
      <c r="S60" s="65"/>
      <c r="T60" s="54"/>
      <c r="U60" s="69"/>
      <c r="V60" s="52"/>
      <c r="W60" s="54"/>
      <c r="X60" s="70"/>
      <c r="Y60" s="54"/>
      <c r="Z60" s="71"/>
      <c r="AA60" s="54"/>
      <c r="AB60" s="70"/>
      <c r="AC60" s="54"/>
      <c r="AD60" s="69"/>
      <c r="AE60" s="66"/>
      <c r="AF60" s="66"/>
      <c r="AG60" s="72"/>
      <c r="AH60" s="52"/>
      <c r="AI60" s="71"/>
      <c r="AJ60" s="70"/>
      <c r="AK60" s="54"/>
      <c r="AL60" s="71"/>
      <c r="AM60" s="54"/>
      <c r="AN60" s="54"/>
      <c r="AO60" s="54"/>
      <c r="AP60" s="65"/>
      <c r="AQ60" s="63"/>
    </row>
    <row r="61" spans="1:572" s="128" customFormat="1" ht="31.5" x14ac:dyDescent="0.2">
      <c r="A61" s="128">
        <f>A59+1</f>
        <v>45</v>
      </c>
      <c r="B61" s="129" t="s">
        <v>306</v>
      </c>
      <c r="C61" s="129" t="s">
        <v>307</v>
      </c>
      <c r="D61" s="130" t="s">
        <v>309</v>
      </c>
      <c r="E61" s="129" t="s">
        <v>308</v>
      </c>
      <c r="F61" s="130" t="s">
        <v>310</v>
      </c>
      <c r="G61" s="145">
        <f t="shared" ref="G61:G84" si="31">AG61</f>
        <v>3032.19</v>
      </c>
      <c r="H61" s="128">
        <f>H59+1</f>
        <v>23045</v>
      </c>
      <c r="I61" s="128" t="s">
        <v>626</v>
      </c>
      <c r="J61" s="129" t="str">
        <f>VLOOKUP(I61,Bidders!$A:$B,2, FALSE)</f>
        <v>SAVVY IN LLC DBA FTB COLLATERAL ASSIGNEE</v>
      </c>
      <c r="K61" s="129" t="str">
        <f>VLOOKUP(I61,Bidders!$A:$G,7, FALSE)</f>
        <v>(561) 487-2742</v>
      </c>
      <c r="L61" s="129" t="str">
        <f>VLOOKUP(I61,Bidders!$A:$C,3,FALSE)&amp;VLOOKUP(I61,Bidders!$A:$D,4,FALSE)  &amp;VLOOKUP(I61,Bidders!$A:$E,5,FALSE) &amp;VLOOKUP(I61,Bidders!$A:$F,6, FALSE)</f>
        <v>P.O. BOX 1000 - DEPT, #3035  MEMPHIS, TN  38148</v>
      </c>
      <c r="M61" s="145">
        <f t="shared" ref="M61:M67" si="32">N61-G61</f>
        <v>49189.81</v>
      </c>
      <c r="N61" s="258">
        <v>52222</v>
      </c>
      <c r="P61" s="129" t="e">
        <f>VLOOKUP(A61,'Surplus-137B Tax Payments'!$A:$D,10,FALSE)</f>
        <v>#N/A</v>
      </c>
      <c r="AD61" s="145">
        <f t="shared" ref="AD61:AD67" si="33">AG61-AF61-AE61</f>
        <v>2051.23</v>
      </c>
      <c r="AE61" s="145">
        <v>780.96</v>
      </c>
      <c r="AF61" s="145">
        <v>200</v>
      </c>
      <c r="AG61" s="145">
        <v>3032.19</v>
      </c>
    </row>
    <row r="62" spans="1:572" s="230" customFormat="1" ht="31.5" x14ac:dyDescent="0.25">
      <c r="A62" s="215">
        <f>A61+1</f>
        <v>46</v>
      </c>
      <c r="B62" s="216" t="s">
        <v>311</v>
      </c>
      <c r="C62" s="216" t="s">
        <v>312</v>
      </c>
      <c r="D62" s="217" t="s">
        <v>314</v>
      </c>
      <c r="E62" s="217" t="s">
        <v>313</v>
      </c>
      <c r="F62" s="217" t="s">
        <v>314</v>
      </c>
      <c r="G62" s="157">
        <f t="shared" si="31"/>
        <v>1539.49</v>
      </c>
      <c r="H62" s="218">
        <f>H61+1</f>
        <v>23046</v>
      </c>
      <c r="I62" s="216" t="s">
        <v>68</v>
      </c>
      <c r="J62" s="216" t="str">
        <f>VLOOKUP(I62,Bidders!$A:$B,2, FALSE)</f>
        <v>CompanyName</v>
      </c>
      <c r="K62" s="216" t="str">
        <f>VLOOKUP(I62,Bidders!$A:$G,7, FALSE)</f>
        <v>Phone</v>
      </c>
      <c r="L62" s="216" t="str">
        <f>VLOOKUP(I62,Bidders!$A:$C,3,FALSE)&amp;VLOOKUP(I62,Bidders!$A:$D,4,FALSE)  &amp;VLOOKUP(I62,Bidders!$A:$E,5,FALSE) &amp;VLOOKUP(I62,Bidders!$A:$F,6, FALSE)</f>
        <v>Address1  City, State  ZipCode</v>
      </c>
      <c r="M62" s="157">
        <f t="shared" si="32"/>
        <v>-1539.49</v>
      </c>
      <c r="N62" s="157"/>
      <c r="O62" s="157"/>
      <c r="P62" s="157" t="e">
        <f>VLOOKUP(A62,'Surplus-137B Tax Payments'!$A:$D,10,FALSE)</f>
        <v>#N/A</v>
      </c>
      <c r="Q62" s="219"/>
      <c r="R62" s="220"/>
      <c r="S62" s="221"/>
      <c r="T62" s="222"/>
      <c r="U62" s="223"/>
      <c r="V62" s="224"/>
      <c r="W62" s="216"/>
      <c r="X62" s="225"/>
      <c r="Y62" s="222"/>
      <c r="Z62" s="226"/>
      <c r="AA62" s="216"/>
      <c r="AB62" s="225"/>
      <c r="AC62" s="222"/>
      <c r="AD62" s="223">
        <f t="shared" si="33"/>
        <v>952.95</v>
      </c>
      <c r="AE62" s="157">
        <v>386.54</v>
      </c>
      <c r="AF62" s="157">
        <v>200</v>
      </c>
      <c r="AG62" s="227">
        <v>1539.49</v>
      </c>
      <c r="AH62" s="220"/>
      <c r="AI62" s="226"/>
      <c r="AJ62" s="225"/>
      <c r="AK62" s="222"/>
      <c r="AL62" s="226"/>
      <c r="AM62" s="216"/>
      <c r="AN62" s="216"/>
      <c r="AO62" s="216"/>
      <c r="AP62" s="225"/>
      <c r="AQ62" s="228"/>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c r="EO62" s="229"/>
      <c r="EP62" s="229"/>
      <c r="EQ62" s="229"/>
      <c r="ER62" s="229"/>
      <c r="ES62" s="229"/>
      <c r="ET62" s="229"/>
      <c r="EU62" s="229"/>
      <c r="EV62" s="229"/>
      <c r="EW62" s="229"/>
      <c r="EX62" s="229"/>
      <c r="EY62" s="229"/>
      <c r="EZ62" s="229"/>
      <c r="FA62" s="229"/>
      <c r="FB62" s="229"/>
      <c r="FC62" s="229"/>
      <c r="FD62" s="229"/>
      <c r="FE62" s="229"/>
      <c r="FF62" s="229"/>
      <c r="FG62" s="229"/>
      <c r="FH62" s="229"/>
      <c r="FI62" s="229"/>
      <c r="FJ62" s="229"/>
      <c r="FK62" s="229"/>
      <c r="FL62" s="229"/>
      <c r="FM62" s="229"/>
      <c r="FN62" s="229"/>
      <c r="FO62" s="229"/>
      <c r="FP62" s="229"/>
      <c r="FQ62" s="229"/>
      <c r="FR62" s="229"/>
      <c r="FS62" s="229"/>
      <c r="FT62" s="229"/>
      <c r="FU62" s="229"/>
      <c r="FV62" s="229"/>
      <c r="FW62" s="229"/>
      <c r="FX62" s="229"/>
      <c r="FY62" s="229"/>
      <c r="FZ62" s="229"/>
      <c r="GA62" s="229"/>
      <c r="GB62" s="229"/>
      <c r="GC62" s="229"/>
      <c r="GD62" s="229"/>
      <c r="GE62" s="229"/>
      <c r="GF62" s="229"/>
      <c r="GG62" s="229"/>
      <c r="GH62" s="229"/>
      <c r="GI62" s="229"/>
      <c r="GJ62" s="229"/>
      <c r="GK62" s="229"/>
      <c r="GL62" s="229"/>
      <c r="GM62" s="229"/>
      <c r="GN62" s="229"/>
      <c r="GO62" s="229"/>
      <c r="GP62" s="229"/>
      <c r="GQ62" s="229"/>
      <c r="GR62" s="229"/>
      <c r="GS62" s="229"/>
      <c r="GT62" s="229"/>
      <c r="GU62" s="229"/>
      <c r="GV62" s="229"/>
      <c r="GW62" s="229"/>
      <c r="GX62" s="229"/>
      <c r="GY62" s="229"/>
      <c r="GZ62" s="229"/>
      <c r="HA62" s="229"/>
      <c r="HB62" s="229"/>
      <c r="HC62" s="229"/>
      <c r="HD62" s="229"/>
      <c r="HE62" s="229"/>
      <c r="HF62" s="229"/>
      <c r="HG62" s="229"/>
      <c r="HH62" s="229"/>
      <c r="HI62" s="229"/>
      <c r="HJ62" s="229"/>
      <c r="HK62" s="229"/>
      <c r="HL62" s="229"/>
      <c r="HM62" s="229"/>
      <c r="HN62" s="229"/>
      <c r="HO62" s="229"/>
      <c r="HP62" s="229"/>
      <c r="HQ62" s="229"/>
      <c r="HR62" s="229"/>
      <c r="HS62" s="229"/>
      <c r="HT62" s="229"/>
      <c r="HU62" s="229"/>
      <c r="HV62" s="229"/>
      <c r="HW62" s="229"/>
      <c r="HX62" s="229"/>
      <c r="HY62" s="229"/>
      <c r="HZ62" s="229"/>
      <c r="IA62" s="229"/>
      <c r="IB62" s="229"/>
      <c r="IC62" s="229"/>
      <c r="ID62" s="229"/>
      <c r="IE62" s="229"/>
      <c r="IF62" s="229"/>
      <c r="IG62" s="229"/>
      <c r="IH62" s="229"/>
      <c r="II62" s="229"/>
      <c r="IJ62" s="229"/>
      <c r="IK62" s="229"/>
      <c r="IL62" s="229"/>
      <c r="IM62" s="229"/>
      <c r="IN62" s="229"/>
      <c r="IO62" s="229"/>
      <c r="IP62" s="229"/>
      <c r="IQ62" s="229"/>
      <c r="IR62" s="229"/>
      <c r="IS62" s="229"/>
      <c r="IT62" s="229"/>
      <c r="IU62" s="229"/>
      <c r="IV62" s="229"/>
      <c r="IW62" s="229"/>
      <c r="IX62" s="229"/>
      <c r="IY62" s="229"/>
      <c r="IZ62" s="229"/>
      <c r="JA62" s="229"/>
      <c r="JB62" s="229"/>
      <c r="JC62" s="229"/>
      <c r="JD62" s="229"/>
      <c r="JE62" s="229"/>
      <c r="JF62" s="229"/>
      <c r="JG62" s="229"/>
      <c r="JH62" s="229"/>
      <c r="JI62" s="229"/>
      <c r="JJ62" s="229"/>
      <c r="JK62" s="229"/>
      <c r="JL62" s="229"/>
      <c r="JM62" s="229"/>
      <c r="JN62" s="229"/>
      <c r="JO62" s="229"/>
      <c r="JP62" s="229"/>
      <c r="JQ62" s="229"/>
      <c r="JR62" s="229"/>
      <c r="JS62" s="229"/>
      <c r="JT62" s="229"/>
      <c r="JU62" s="229"/>
      <c r="JV62" s="229"/>
      <c r="JW62" s="229"/>
      <c r="JX62" s="229"/>
      <c r="JY62" s="229"/>
      <c r="JZ62" s="229"/>
      <c r="KA62" s="229"/>
      <c r="KB62" s="229"/>
      <c r="KC62" s="229"/>
      <c r="KD62" s="229"/>
      <c r="KE62" s="229"/>
      <c r="KF62" s="229"/>
      <c r="KG62" s="229"/>
      <c r="KH62" s="229"/>
      <c r="KI62" s="229"/>
      <c r="KJ62" s="229"/>
      <c r="KK62" s="229"/>
      <c r="KL62" s="229"/>
      <c r="KM62" s="229"/>
      <c r="KN62" s="229"/>
      <c r="KO62" s="229"/>
      <c r="KP62" s="229"/>
      <c r="KQ62" s="229"/>
      <c r="KR62" s="229"/>
      <c r="KS62" s="229"/>
      <c r="KT62" s="229"/>
      <c r="KU62" s="229"/>
      <c r="KV62" s="229"/>
      <c r="KW62" s="229"/>
      <c r="KX62" s="229"/>
      <c r="KY62" s="229"/>
      <c r="KZ62" s="229"/>
      <c r="LA62" s="229"/>
      <c r="LB62" s="229"/>
      <c r="LC62" s="229"/>
      <c r="LD62" s="229"/>
      <c r="LE62" s="229"/>
      <c r="LF62" s="229"/>
      <c r="LG62" s="229"/>
      <c r="LH62" s="229"/>
      <c r="LI62" s="229"/>
      <c r="LJ62" s="229"/>
      <c r="LK62" s="229"/>
      <c r="LL62" s="229"/>
      <c r="LM62" s="229"/>
      <c r="LN62" s="229"/>
      <c r="LO62" s="229"/>
      <c r="LP62" s="229"/>
      <c r="LQ62" s="229"/>
      <c r="LR62" s="229"/>
      <c r="LS62" s="229"/>
      <c r="LT62" s="229"/>
      <c r="LU62" s="229"/>
      <c r="LV62" s="229"/>
      <c r="LW62" s="229"/>
      <c r="LX62" s="229"/>
      <c r="LY62" s="229"/>
      <c r="LZ62" s="229"/>
      <c r="MA62" s="229"/>
      <c r="MB62" s="229"/>
      <c r="MC62" s="229"/>
      <c r="MD62" s="229"/>
      <c r="ME62" s="229"/>
      <c r="MF62" s="229"/>
      <c r="MG62" s="229"/>
      <c r="MH62" s="229"/>
      <c r="MI62" s="229"/>
      <c r="MJ62" s="229"/>
      <c r="MK62" s="229"/>
      <c r="ML62" s="229"/>
      <c r="MM62" s="229"/>
      <c r="MN62" s="229"/>
      <c r="MO62" s="229"/>
      <c r="MP62" s="229"/>
      <c r="MQ62" s="229"/>
      <c r="MR62" s="229"/>
      <c r="MS62" s="229"/>
      <c r="MT62" s="229"/>
      <c r="MU62" s="229"/>
      <c r="MV62" s="229"/>
      <c r="MW62" s="229"/>
      <c r="MX62" s="229"/>
      <c r="MY62" s="229"/>
      <c r="MZ62" s="229"/>
      <c r="NA62" s="229"/>
      <c r="NB62" s="229"/>
      <c r="NC62" s="229"/>
      <c r="ND62" s="229"/>
      <c r="NE62" s="229"/>
      <c r="NF62" s="229"/>
      <c r="NG62" s="229"/>
      <c r="NH62" s="229"/>
      <c r="NI62" s="229"/>
      <c r="NJ62" s="229"/>
      <c r="NK62" s="229"/>
      <c r="NL62" s="229"/>
      <c r="NM62" s="229"/>
      <c r="NN62" s="229"/>
      <c r="NO62" s="229"/>
      <c r="NP62" s="229"/>
      <c r="NQ62" s="229"/>
      <c r="NR62" s="229"/>
      <c r="NS62" s="229"/>
      <c r="NT62" s="229"/>
      <c r="NU62" s="229"/>
      <c r="NV62" s="229"/>
      <c r="NW62" s="229"/>
      <c r="NX62" s="229"/>
      <c r="NY62" s="229"/>
      <c r="NZ62" s="229"/>
      <c r="OA62" s="229"/>
      <c r="OB62" s="229"/>
      <c r="OC62" s="229"/>
      <c r="OD62" s="229"/>
      <c r="OE62" s="229"/>
      <c r="OF62" s="229"/>
      <c r="OG62" s="229"/>
      <c r="OH62" s="229"/>
      <c r="OI62" s="229"/>
      <c r="OJ62" s="229"/>
      <c r="OK62" s="229"/>
      <c r="OL62" s="229"/>
      <c r="OM62" s="229"/>
      <c r="ON62" s="229"/>
      <c r="OO62" s="229"/>
      <c r="OP62" s="229"/>
      <c r="OQ62" s="229"/>
      <c r="OR62" s="229"/>
      <c r="OS62" s="229"/>
      <c r="OT62" s="229"/>
      <c r="OU62" s="229"/>
      <c r="OV62" s="229"/>
      <c r="OW62" s="229"/>
      <c r="OX62" s="229"/>
      <c r="OY62" s="229"/>
      <c r="OZ62" s="229"/>
      <c r="PA62" s="229"/>
      <c r="PB62" s="229"/>
      <c r="PC62" s="229"/>
      <c r="PD62" s="229"/>
      <c r="PE62" s="229"/>
      <c r="PF62" s="229"/>
      <c r="PG62" s="229"/>
      <c r="PH62" s="229"/>
      <c r="PI62" s="229"/>
      <c r="PJ62" s="229"/>
      <c r="PK62" s="229"/>
      <c r="PL62" s="229"/>
      <c r="PM62" s="229"/>
      <c r="PN62" s="229"/>
      <c r="PO62" s="229"/>
      <c r="PP62" s="229"/>
      <c r="PQ62" s="229"/>
      <c r="PR62" s="229"/>
      <c r="PS62" s="229"/>
      <c r="PT62" s="229"/>
      <c r="PU62" s="229"/>
      <c r="PV62" s="229"/>
      <c r="PW62" s="229"/>
      <c r="PX62" s="229"/>
      <c r="PY62" s="229"/>
      <c r="PZ62" s="229"/>
      <c r="QA62" s="229"/>
      <c r="QB62" s="229"/>
      <c r="QC62" s="229"/>
      <c r="QD62" s="229"/>
      <c r="QE62" s="229"/>
      <c r="QF62" s="229"/>
      <c r="QG62" s="229"/>
      <c r="QH62" s="229"/>
      <c r="QI62" s="229"/>
      <c r="QJ62" s="229"/>
      <c r="QK62" s="229"/>
      <c r="QL62" s="229"/>
      <c r="QM62" s="229"/>
      <c r="QN62" s="229"/>
      <c r="QO62" s="229"/>
      <c r="QP62" s="229"/>
      <c r="QQ62" s="229"/>
      <c r="QR62" s="229"/>
      <c r="QS62" s="229"/>
      <c r="QT62" s="229"/>
      <c r="QU62" s="229"/>
      <c r="QV62" s="229"/>
      <c r="QW62" s="229"/>
      <c r="QX62" s="229"/>
      <c r="QY62" s="229"/>
      <c r="QZ62" s="229"/>
      <c r="RA62" s="229"/>
      <c r="RB62" s="229"/>
      <c r="RC62" s="229"/>
      <c r="RD62" s="229"/>
      <c r="RE62" s="229"/>
      <c r="RF62" s="229"/>
      <c r="RG62" s="229"/>
      <c r="RH62" s="229"/>
      <c r="RI62" s="229"/>
      <c r="RJ62" s="229"/>
      <c r="RK62" s="229"/>
      <c r="RL62" s="229"/>
      <c r="RM62" s="229"/>
      <c r="RN62" s="229"/>
      <c r="RO62" s="229"/>
      <c r="RP62" s="229"/>
      <c r="RQ62" s="229"/>
      <c r="RR62" s="229"/>
      <c r="RS62" s="229"/>
      <c r="RT62" s="229"/>
      <c r="RU62" s="229"/>
      <c r="RV62" s="229"/>
      <c r="RW62" s="229"/>
      <c r="RX62" s="229"/>
      <c r="RY62" s="229"/>
      <c r="RZ62" s="229"/>
      <c r="SA62" s="229"/>
      <c r="SB62" s="229"/>
      <c r="SC62" s="229"/>
      <c r="SD62" s="229"/>
      <c r="SE62" s="229"/>
      <c r="SF62" s="229"/>
      <c r="SG62" s="229"/>
      <c r="SH62" s="229"/>
      <c r="SI62" s="229"/>
      <c r="SJ62" s="229"/>
      <c r="SK62" s="229"/>
      <c r="SL62" s="229"/>
      <c r="SM62" s="229"/>
      <c r="SN62" s="229"/>
      <c r="SO62" s="229"/>
      <c r="SP62" s="229"/>
      <c r="SQ62" s="229"/>
      <c r="SR62" s="229"/>
      <c r="SS62" s="229"/>
      <c r="ST62" s="229"/>
      <c r="SU62" s="229"/>
      <c r="SV62" s="229"/>
      <c r="SW62" s="229"/>
      <c r="SX62" s="229"/>
      <c r="SY62" s="229"/>
      <c r="SZ62" s="229"/>
      <c r="TA62" s="229"/>
      <c r="TB62" s="229"/>
      <c r="TC62" s="229"/>
      <c r="TD62" s="229"/>
      <c r="TE62" s="229"/>
      <c r="TF62" s="229"/>
      <c r="TG62" s="229"/>
      <c r="TH62" s="229"/>
      <c r="TI62" s="229"/>
      <c r="TJ62" s="229"/>
      <c r="TK62" s="229"/>
      <c r="TL62" s="229"/>
      <c r="TM62" s="229"/>
      <c r="TN62" s="229"/>
      <c r="TO62" s="229"/>
      <c r="TP62" s="229"/>
      <c r="TQ62" s="229"/>
      <c r="TR62" s="229"/>
      <c r="TS62" s="229"/>
      <c r="TT62" s="229"/>
      <c r="TU62" s="229"/>
      <c r="TV62" s="229"/>
      <c r="TW62" s="229"/>
      <c r="TX62" s="229"/>
      <c r="TY62" s="229"/>
      <c r="TZ62" s="229"/>
      <c r="UA62" s="229"/>
      <c r="UB62" s="229"/>
      <c r="UC62" s="229"/>
      <c r="UD62" s="229"/>
      <c r="UE62" s="229"/>
      <c r="UF62" s="229"/>
      <c r="UG62" s="229"/>
      <c r="UH62" s="229"/>
      <c r="UI62" s="229"/>
      <c r="UJ62" s="229"/>
      <c r="UK62" s="229"/>
      <c r="UL62" s="229"/>
      <c r="UM62" s="229"/>
      <c r="UN62" s="229"/>
      <c r="UO62" s="229"/>
      <c r="UP62" s="229"/>
      <c r="UQ62" s="229"/>
      <c r="UR62" s="229"/>
      <c r="US62" s="229"/>
      <c r="UT62" s="229"/>
      <c r="UU62" s="229"/>
      <c r="UV62" s="229"/>
      <c r="UW62" s="229"/>
      <c r="UX62" s="229"/>
      <c r="UY62" s="229"/>
      <c r="UZ62" s="229"/>
    </row>
    <row r="63" spans="1:572" s="150" customFormat="1" ht="31.5" x14ac:dyDescent="0.2">
      <c r="A63" s="150">
        <f t="shared" ref="A63:A67" si="34">A62+1</f>
        <v>47</v>
      </c>
      <c r="B63" s="151" t="s">
        <v>315</v>
      </c>
      <c r="C63" s="152" t="s">
        <v>316</v>
      </c>
      <c r="D63" s="152" t="s">
        <v>318</v>
      </c>
      <c r="E63" s="151" t="s">
        <v>317</v>
      </c>
      <c r="F63" s="152" t="s">
        <v>318</v>
      </c>
      <c r="G63" s="153">
        <f t="shared" si="31"/>
        <v>13837.01</v>
      </c>
      <c r="H63" s="150">
        <f t="shared" ref="H63:H67" si="35">H62+1</f>
        <v>23047</v>
      </c>
      <c r="I63" s="150" t="s">
        <v>68</v>
      </c>
      <c r="J63" s="151" t="str">
        <f>VLOOKUP(I63,Bidders!$A:$B,2, FALSE)</f>
        <v>CompanyName</v>
      </c>
      <c r="K63" s="151" t="str">
        <f>VLOOKUP(I63,Bidders!$A:$G,7, FALSE)</f>
        <v>Phone</v>
      </c>
      <c r="L63" s="151" t="str">
        <f>VLOOKUP(I63,Bidders!$A:$C,3,FALSE)&amp;VLOOKUP(I63,Bidders!$A:$D,4,FALSE)  &amp;VLOOKUP(I63,Bidders!$A:$E,5,FALSE) &amp;VLOOKUP(I63,Bidders!$A:$F,6, FALSE)</f>
        <v>Address1  City, State  ZipCode</v>
      </c>
      <c r="M63" s="153">
        <f t="shared" si="32"/>
        <v>-13837.01</v>
      </c>
      <c r="P63" s="151" t="e">
        <f>VLOOKUP(A63,'Surplus-137B Tax Payments'!$A:$D,10,FALSE)</f>
        <v>#N/A</v>
      </c>
      <c r="AD63" s="153">
        <f t="shared" si="33"/>
        <v>8120.84</v>
      </c>
      <c r="AE63" s="153">
        <v>5516.17</v>
      </c>
      <c r="AF63" s="153">
        <v>200</v>
      </c>
      <c r="AG63" s="153">
        <v>13837.01</v>
      </c>
    </row>
    <row r="64" spans="1:572" s="175" customFormat="1" ht="31.5" x14ac:dyDescent="0.2">
      <c r="A64" s="175">
        <f t="shared" si="34"/>
        <v>48</v>
      </c>
      <c r="B64" s="175" t="s">
        <v>319</v>
      </c>
      <c r="C64" s="175" t="s">
        <v>193</v>
      </c>
      <c r="D64" s="176" t="s">
        <v>321</v>
      </c>
      <c r="E64" s="175" t="s">
        <v>320</v>
      </c>
      <c r="F64" s="176" t="s">
        <v>322</v>
      </c>
      <c r="G64" s="177">
        <f t="shared" si="31"/>
        <v>1122.21</v>
      </c>
      <c r="H64" s="175">
        <f t="shared" si="35"/>
        <v>23048</v>
      </c>
      <c r="I64" s="175" t="s">
        <v>68</v>
      </c>
      <c r="J64" s="175" t="str">
        <f>VLOOKUP(I64,Bidders!$A:$B,2, FALSE)</f>
        <v>CompanyName</v>
      </c>
      <c r="K64" s="175" t="str">
        <f>VLOOKUP(I64,Bidders!$A:$G,7, FALSE)</f>
        <v>Phone</v>
      </c>
      <c r="L64" s="175" t="str">
        <f>VLOOKUP(I64,Bidders!$A:$C,3,FALSE)&amp;VLOOKUP(I64,Bidders!$A:$D,4,FALSE)  &amp;VLOOKUP(I64,Bidders!$A:$E,5,FALSE) &amp;VLOOKUP(I64,Bidders!$A:$F,6, FALSE)</f>
        <v>Address1  City, State  ZipCode</v>
      </c>
      <c r="M64" s="177">
        <f t="shared" si="32"/>
        <v>-1122.21</v>
      </c>
      <c r="P64" s="175" t="e">
        <f>VLOOKUP(A64,'Surplus-137B Tax Payments'!$A:$D,10,FALSE)</f>
        <v>#N/A</v>
      </c>
      <c r="Q64" s="178"/>
      <c r="R64" s="179"/>
      <c r="S64" s="180"/>
      <c r="T64" s="179"/>
      <c r="U64" s="181"/>
      <c r="X64" s="178"/>
      <c r="Y64" s="179"/>
      <c r="Z64" s="181"/>
      <c r="AB64" s="178"/>
      <c r="AC64" s="179"/>
      <c r="AD64" s="182">
        <f t="shared" si="33"/>
        <v>699.08</v>
      </c>
      <c r="AE64" s="177">
        <v>223.13</v>
      </c>
      <c r="AF64" s="177">
        <v>200</v>
      </c>
      <c r="AG64" s="183">
        <v>1122.21</v>
      </c>
      <c r="AH64" s="179"/>
      <c r="AI64" s="181"/>
      <c r="AJ64" s="178"/>
      <c r="AK64" s="179"/>
      <c r="AL64" s="181"/>
      <c r="AP64" s="178"/>
      <c r="AQ64" s="184"/>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c r="CQ64" s="185"/>
      <c r="CR64" s="185"/>
      <c r="CS64" s="185"/>
      <c r="CT64" s="185"/>
      <c r="CU64" s="185"/>
      <c r="CV64" s="185"/>
      <c r="CW64" s="185"/>
      <c r="CX64" s="185"/>
      <c r="CY64" s="185"/>
      <c r="CZ64" s="185"/>
      <c r="DA64" s="185"/>
      <c r="DB64" s="185"/>
      <c r="DC64" s="185"/>
      <c r="DD64" s="185"/>
      <c r="DE64" s="185"/>
      <c r="DF64" s="185"/>
      <c r="DG64" s="185"/>
      <c r="DH64" s="185"/>
      <c r="DI64" s="185"/>
      <c r="DJ64" s="185"/>
      <c r="DK64" s="185"/>
      <c r="DL64" s="185"/>
      <c r="DM64" s="185"/>
      <c r="DN64" s="185"/>
      <c r="DO64" s="185"/>
      <c r="DP64" s="185"/>
      <c r="DQ64" s="185"/>
      <c r="DR64" s="185"/>
      <c r="DS64" s="185"/>
      <c r="DT64" s="185"/>
      <c r="DU64" s="185"/>
      <c r="DV64" s="185"/>
      <c r="DW64" s="185"/>
      <c r="DX64" s="185"/>
      <c r="DY64" s="185"/>
      <c r="DZ64" s="185"/>
      <c r="EA64" s="185"/>
      <c r="EB64" s="185"/>
      <c r="EC64" s="185"/>
      <c r="ED64" s="185"/>
      <c r="EE64" s="185"/>
      <c r="EF64" s="185"/>
      <c r="EG64" s="185"/>
      <c r="EH64" s="185"/>
      <c r="EI64" s="185"/>
      <c r="EJ64" s="185"/>
      <c r="EK64" s="185"/>
      <c r="EL64" s="185"/>
      <c r="EM64" s="185"/>
      <c r="EN64" s="185"/>
      <c r="EO64" s="185"/>
      <c r="EP64" s="185"/>
      <c r="EQ64" s="185"/>
      <c r="ER64" s="185"/>
      <c r="ES64" s="185"/>
      <c r="ET64" s="185"/>
      <c r="EU64" s="185"/>
      <c r="EV64" s="185"/>
      <c r="EW64" s="185"/>
      <c r="EX64" s="185"/>
      <c r="EY64" s="185"/>
      <c r="EZ64" s="185"/>
      <c r="FA64" s="185"/>
      <c r="FB64" s="185"/>
      <c r="FC64" s="185"/>
      <c r="FD64" s="185"/>
      <c r="FE64" s="185"/>
      <c r="FF64" s="185"/>
      <c r="FG64" s="185"/>
      <c r="FH64" s="185"/>
      <c r="FI64" s="185"/>
      <c r="FJ64" s="185"/>
      <c r="FK64" s="185"/>
      <c r="FL64" s="185"/>
      <c r="FM64" s="185"/>
      <c r="FN64" s="185"/>
      <c r="FO64" s="185"/>
      <c r="FP64" s="185"/>
      <c r="FQ64" s="185"/>
      <c r="FR64" s="185"/>
      <c r="FS64" s="185"/>
      <c r="FT64" s="185"/>
      <c r="FU64" s="185"/>
      <c r="FV64" s="185"/>
      <c r="FW64" s="185"/>
      <c r="FX64" s="185"/>
      <c r="FY64" s="185"/>
      <c r="FZ64" s="185"/>
      <c r="GA64" s="185"/>
      <c r="GB64" s="185"/>
      <c r="GC64" s="185"/>
      <c r="GD64" s="185"/>
      <c r="GE64" s="185"/>
      <c r="GF64" s="185"/>
      <c r="GG64" s="185"/>
      <c r="GH64" s="185"/>
      <c r="GI64" s="185"/>
      <c r="GJ64" s="185"/>
      <c r="GK64" s="185"/>
      <c r="GL64" s="185"/>
      <c r="GM64" s="185"/>
      <c r="GN64" s="185"/>
      <c r="GO64" s="185"/>
      <c r="GP64" s="185"/>
      <c r="GQ64" s="185"/>
      <c r="GR64" s="185"/>
      <c r="GS64" s="185"/>
      <c r="GT64" s="185"/>
      <c r="GU64" s="185"/>
      <c r="GV64" s="185"/>
      <c r="GW64" s="185"/>
      <c r="GX64" s="185"/>
      <c r="GY64" s="185"/>
      <c r="GZ64" s="185"/>
      <c r="HA64" s="185"/>
      <c r="HB64" s="185"/>
      <c r="HC64" s="185"/>
      <c r="HD64" s="185"/>
      <c r="HE64" s="185"/>
      <c r="HF64" s="185"/>
      <c r="HG64" s="185"/>
      <c r="HH64" s="185"/>
      <c r="HI64" s="185"/>
      <c r="HJ64" s="185"/>
      <c r="HK64" s="185"/>
      <c r="HL64" s="185"/>
      <c r="HM64" s="185"/>
      <c r="HN64" s="185"/>
      <c r="HO64" s="185"/>
      <c r="HP64" s="185"/>
      <c r="HQ64" s="185"/>
      <c r="HR64" s="185"/>
      <c r="HS64" s="185"/>
      <c r="HT64" s="185"/>
      <c r="HU64" s="185"/>
      <c r="HV64" s="185"/>
      <c r="HW64" s="185"/>
      <c r="HX64" s="185"/>
      <c r="HY64" s="185"/>
      <c r="HZ64" s="185"/>
      <c r="IA64" s="185"/>
      <c r="IB64" s="185"/>
      <c r="IC64" s="185"/>
      <c r="ID64" s="185"/>
      <c r="IE64" s="185"/>
      <c r="IF64" s="185"/>
      <c r="IG64" s="185"/>
      <c r="IH64" s="185"/>
      <c r="II64" s="185"/>
      <c r="IJ64" s="185"/>
      <c r="IK64" s="185"/>
      <c r="IL64" s="185"/>
      <c r="IM64" s="185"/>
      <c r="IN64" s="185"/>
      <c r="IO64" s="185"/>
      <c r="IP64" s="185"/>
      <c r="IQ64" s="185"/>
      <c r="IR64" s="185"/>
      <c r="IS64" s="185"/>
      <c r="IT64" s="185"/>
      <c r="IU64" s="185"/>
      <c r="IV64" s="185"/>
      <c r="IW64" s="185"/>
      <c r="IX64" s="185"/>
      <c r="IY64" s="185"/>
      <c r="IZ64" s="185"/>
      <c r="JA64" s="185"/>
      <c r="JB64" s="185"/>
      <c r="JC64" s="185"/>
      <c r="JD64" s="185"/>
      <c r="JE64" s="185"/>
      <c r="JF64" s="185"/>
      <c r="JG64" s="185"/>
      <c r="JH64" s="185"/>
      <c r="JI64" s="185"/>
      <c r="JJ64" s="185"/>
      <c r="JK64" s="185"/>
      <c r="JL64" s="185"/>
      <c r="JM64" s="185"/>
      <c r="JN64" s="185"/>
      <c r="JO64" s="185"/>
      <c r="JP64" s="185"/>
      <c r="JQ64" s="185"/>
      <c r="JR64" s="185"/>
      <c r="JS64" s="185"/>
      <c r="JT64" s="185"/>
      <c r="JU64" s="185"/>
      <c r="JV64" s="185"/>
      <c r="JW64" s="185"/>
      <c r="JX64" s="185"/>
      <c r="JY64" s="185"/>
      <c r="JZ64" s="185"/>
      <c r="KA64" s="185"/>
      <c r="KB64" s="185"/>
      <c r="KC64" s="185"/>
      <c r="KD64" s="185"/>
      <c r="KE64" s="185"/>
      <c r="KF64" s="185"/>
      <c r="KG64" s="185"/>
      <c r="KH64" s="185"/>
      <c r="KI64" s="185"/>
      <c r="KJ64" s="185"/>
      <c r="KK64" s="185"/>
      <c r="KL64" s="185"/>
      <c r="KM64" s="185"/>
      <c r="KN64" s="185"/>
      <c r="KO64" s="185"/>
      <c r="KP64" s="185"/>
      <c r="KQ64" s="185"/>
      <c r="KR64" s="185"/>
      <c r="KS64" s="185"/>
      <c r="KT64" s="185"/>
      <c r="KU64" s="185"/>
      <c r="KV64" s="185"/>
      <c r="KW64" s="185"/>
      <c r="KX64" s="185"/>
      <c r="KY64" s="185"/>
      <c r="KZ64" s="185"/>
      <c r="LA64" s="185"/>
      <c r="LB64" s="185"/>
      <c r="LC64" s="185"/>
      <c r="LD64" s="185"/>
      <c r="LE64" s="185"/>
      <c r="LF64" s="185"/>
      <c r="LG64" s="185"/>
      <c r="LH64" s="185"/>
      <c r="LI64" s="185"/>
      <c r="LJ64" s="185"/>
      <c r="LK64" s="185"/>
      <c r="LL64" s="185"/>
      <c r="LM64" s="185"/>
      <c r="LN64" s="185"/>
      <c r="LO64" s="185"/>
      <c r="LP64" s="185"/>
      <c r="LQ64" s="185"/>
      <c r="LR64" s="185"/>
      <c r="LS64" s="185"/>
      <c r="LT64" s="185"/>
      <c r="LU64" s="185"/>
      <c r="LV64" s="185"/>
      <c r="LW64" s="185"/>
      <c r="LX64" s="185"/>
      <c r="LY64" s="185"/>
      <c r="LZ64" s="185"/>
      <c r="MA64" s="185"/>
      <c r="MB64" s="185"/>
      <c r="MC64" s="185"/>
      <c r="MD64" s="185"/>
      <c r="ME64" s="185"/>
      <c r="MF64" s="185"/>
      <c r="MG64" s="185"/>
      <c r="MH64" s="185"/>
      <c r="MI64" s="185"/>
      <c r="MJ64" s="185"/>
      <c r="MK64" s="185"/>
      <c r="ML64" s="185"/>
      <c r="MM64" s="185"/>
      <c r="MN64" s="185"/>
      <c r="MO64" s="185"/>
      <c r="MP64" s="185"/>
      <c r="MQ64" s="185"/>
      <c r="MR64" s="185"/>
      <c r="MS64" s="185"/>
      <c r="MT64" s="185"/>
      <c r="MU64" s="185"/>
      <c r="MV64" s="185"/>
      <c r="MW64" s="185"/>
      <c r="MX64" s="185"/>
      <c r="MY64" s="185"/>
      <c r="MZ64" s="185"/>
      <c r="NA64" s="185"/>
      <c r="NB64" s="185"/>
      <c r="NC64" s="185"/>
      <c r="ND64" s="185"/>
      <c r="NE64" s="185"/>
      <c r="NF64" s="185"/>
      <c r="NG64" s="185"/>
      <c r="NH64" s="185"/>
      <c r="NI64" s="185"/>
      <c r="NJ64" s="185"/>
      <c r="NK64" s="185"/>
      <c r="NL64" s="185"/>
      <c r="NM64" s="185"/>
      <c r="NN64" s="185"/>
      <c r="NO64" s="185"/>
      <c r="NP64" s="185"/>
      <c r="NQ64" s="185"/>
      <c r="NR64" s="185"/>
      <c r="NS64" s="185"/>
      <c r="NT64" s="185"/>
      <c r="NU64" s="185"/>
      <c r="NV64" s="185"/>
      <c r="NW64" s="185"/>
      <c r="NX64" s="185"/>
      <c r="NY64" s="185"/>
      <c r="NZ64" s="185"/>
      <c r="OA64" s="185"/>
      <c r="OB64" s="185"/>
      <c r="OC64" s="185"/>
      <c r="OD64" s="185"/>
      <c r="OE64" s="185"/>
      <c r="OF64" s="185"/>
      <c r="OG64" s="185"/>
      <c r="OH64" s="185"/>
      <c r="OI64" s="185"/>
      <c r="OJ64" s="185"/>
      <c r="OK64" s="185"/>
      <c r="OL64" s="185"/>
      <c r="OM64" s="185"/>
      <c r="ON64" s="185"/>
      <c r="OO64" s="185"/>
      <c r="OP64" s="185"/>
      <c r="OQ64" s="185"/>
      <c r="OR64" s="185"/>
      <c r="OS64" s="185"/>
      <c r="OT64" s="185"/>
      <c r="OU64" s="185"/>
      <c r="OV64" s="185"/>
      <c r="OW64" s="185"/>
      <c r="OX64" s="185"/>
      <c r="OY64" s="185"/>
      <c r="OZ64" s="185"/>
      <c r="PA64" s="185"/>
      <c r="PB64" s="185"/>
      <c r="PC64" s="185"/>
      <c r="PD64" s="185"/>
      <c r="PE64" s="185"/>
      <c r="PF64" s="185"/>
      <c r="PG64" s="185"/>
      <c r="PH64" s="185"/>
      <c r="PI64" s="185"/>
      <c r="PJ64" s="185"/>
      <c r="PK64" s="185"/>
      <c r="PL64" s="185"/>
      <c r="PM64" s="185"/>
      <c r="PN64" s="185"/>
      <c r="PO64" s="185"/>
      <c r="PP64" s="185"/>
      <c r="PQ64" s="185"/>
      <c r="PR64" s="185"/>
      <c r="PS64" s="185"/>
      <c r="PT64" s="185"/>
      <c r="PU64" s="185"/>
      <c r="PV64" s="185"/>
      <c r="PW64" s="185"/>
      <c r="PX64" s="185"/>
      <c r="PY64" s="185"/>
      <c r="PZ64" s="185"/>
      <c r="QA64" s="185"/>
      <c r="QB64" s="185"/>
      <c r="QC64" s="185"/>
      <c r="QD64" s="185"/>
      <c r="QE64" s="185"/>
      <c r="QF64" s="185"/>
      <c r="QG64" s="185"/>
      <c r="QH64" s="185"/>
      <c r="QI64" s="185"/>
      <c r="QJ64" s="185"/>
      <c r="QK64" s="185"/>
      <c r="QL64" s="185"/>
      <c r="QM64" s="185"/>
      <c r="QN64" s="185"/>
      <c r="QO64" s="185"/>
      <c r="QP64" s="185"/>
      <c r="QQ64" s="185"/>
      <c r="QR64" s="185"/>
      <c r="QS64" s="185"/>
      <c r="QT64" s="185"/>
      <c r="QU64" s="185"/>
      <c r="QV64" s="185"/>
      <c r="QW64" s="185"/>
      <c r="QX64" s="185"/>
      <c r="QY64" s="185"/>
      <c r="QZ64" s="185"/>
      <c r="RA64" s="185"/>
      <c r="RB64" s="185"/>
      <c r="RC64" s="185"/>
      <c r="RD64" s="185"/>
      <c r="RE64" s="185"/>
      <c r="RF64" s="185"/>
      <c r="RG64" s="185"/>
      <c r="RH64" s="185"/>
      <c r="RI64" s="185"/>
      <c r="RJ64" s="185"/>
      <c r="RK64" s="185"/>
      <c r="RL64" s="185"/>
      <c r="RM64" s="185"/>
      <c r="RN64" s="185"/>
      <c r="RO64" s="185"/>
      <c r="RP64" s="185"/>
      <c r="RQ64" s="185"/>
      <c r="RR64" s="185"/>
      <c r="RS64" s="185"/>
      <c r="RT64" s="185"/>
      <c r="RU64" s="185"/>
      <c r="RV64" s="185"/>
      <c r="RW64" s="185"/>
      <c r="RX64" s="185"/>
      <c r="RY64" s="185"/>
      <c r="RZ64" s="185"/>
      <c r="SA64" s="185"/>
      <c r="SB64" s="185"/>
      <c r="SC64" s="185"/>
      <c r="SD64" s="185"/>
      <c r="SE64" s="185"/>
      <c r="SF64" s="185"/>
      <c r="SG64" s="185"/>
      <c r="SH64" s="185"/>
      <c r="SI64" s="185"/>
      <c r="SJ64" s="185"/>
      <c r="SK64" s="185"/>
      <c r="SL64" s="185"/>
      <c r="SM64" s="185"/>
      <c r="SN64" s="185"/>
      <c r="SO64" s="185"/>
      <c r="SP64" s="185"/>
      <c r="SQ64" s="185"/>
      <c r="SR64" s="185"/>
      <c r="SS64" s="185"/>
      <c r="ST64" s="185"/>
      <c r="SU64" s="185"/>
      <c r="SV64" s="185"/>
      <c r="SW64" s="185"/>
      <c r="SX64" s="185"/>
      <c r="SY64" s="185"/>
      <c r="SZ64" s="185"/>
      <c r="TA64" s="185"/>
      <c r="TB64" s="185"/>
      <c r="TC64" s="185"/>
      <c r="TD64" s="185"/>
      <c r="TE64" s="185"/>
      <c r="TF64" s="185"/>
      <c r="TG64" s="185"/>
      <c r="TH64" s="185"/>
      <c r="TI64" s="185"/>
      <c r="TJ64" s="185"/>
      <c r="TK64" s="185"/>
      <c r="TL64" s="185"/>
      <c r="TM64" s="185"/>
      <c r="TN64" s="185"/>
      <c r="TO64" s="185"/>
      <c r="TP64" s="185"/>
      <c r="TQ64" s="185"/>
      <c r="TR64" s="185"/>
      <c r="TS64" s="185"/>
      <c r="TT64" s="185"/>
      <c r="TU64" s="185"/>
      <c r="TV64" s="185"/>
      <c r="TW64" s="185"/>
      <c r="TX64" s="185"/>
      <c r="TY64" s="185"/>
      <c r="TZ64" s="185"/>
      <c r="UA64" s="185"/>
      <c r="UB64" s="185"/>
      <c r="UC64" s="185"/>
      <c r="UD64" s="185"/>
      <c r="UE64" s="185"/>
      <c r="UF64" s="185"/>
      <c r="UG64" s="185"/>
      <c r="UH64" s="185"/>
      <c r="UI64" s="185"/>
      <c r="UJ64" s="185"/>
      <c r="UK64" s="185"/>
      <c r="UL64" s="185"/>
      <c r="UM64" s="185"/>
      <c r="UN64" s="185"/>
      <c r="UO64" s="185"/>
      <c r="UP64" s="185"/>
      <c r="UQ64" s="185"/>
      <c r="UR64" s="185"/>
      <c r="US64" s="185"/>
      <c r="UT64" s="185"/>
      <c r="UU64" s="185"/>
      <c r="UV64" s="185"/>
      <c r="UW64" s="185"/>
      <c r="UX64" s="185"/>
      <c r="UY64" s="185"/>
      <c r="UZ64" s="185"/>
    </row>
    <row r="65" spans="1:572" s="128" customFormat="1" ht="31.5" x14ac:dyDescent="0.2">
      <c r="A65" s="128">
        <f t="shared" si="34"/>
        <v>49</v>
      </c>
      <c r="B65" s="129" t="s">
        <v>323</v>
      </c>
      <c r="C65" s="129" t="s">
        <v>324</v>
      </c>
      <c r="D65" s="130" t="s">
        <v>326</v>
      </c>
      <c r="E65" s="129" t="s">
        <v>325</v>
      </c>
      <c r="F65" s="130" t="s">
        <v>327</v>
      </c>
      <c r="G65" s="145">
        <f t="shared" si="31"/>
        <v>4235.25</v>
      </c>
      <c r="H65" s="128">
        <f t="shared" si="35"/>
        <v>23049</v>
      </c>
      <c r="I65" s="128" t="s">
        <v>1181</v>
      </c>
      <c r="J65" s="129" t="str">
        <f>VLOOKUP(I65,Bidders!$A:$B,2, FALSE)</f>
        <v>ARIE BLAND</v>
      </c>
      <c r="K65" s="129" t="str">
        <f>VLOOKUP(I65,Bidders!$A:$G,7, FALSE)</f>
        <v>(812) 929-8043</v>
      </c>
      <c r="L65" s="129" t="str">
        <f>VLOOKUP(I65,Bidders!$A:$C,3,FALSE)&amp;VLOOKUP(I65,Bidders!$A:$D,4,FALSE)  &amp;VLOOKUP(I65,Bidders!$A:$E,5,FALSE) &amp;VLOOKUP(I65,Bidders!$A:$F,6, FALSE)</f>
        <v>5973 S HANDY ROAD  BLOOMINGTON, IN  47401</v>
      </c>
      <c r="M65" s="145">
        <f t="shared" si="32"/>
        <v>57987.75</v>
      </c>
      <c r="N65" s="258">
        <v>62223</v>
      </c>
      <c r="P65" s="129" t="e">
        <f>VLOOKUP(A65,'Surplus-137B Tax Payments'!$A:$D,10,FALSE)</f>
        <v>#N/A</v>
      </c>
      <c r="AD65" s="145">
        <f t="shared" si="33"/>
        <v>3067.17</v>
      </c>
      <c r="AE65" s="145">
        <v>968.08</v>
      </c>
      <c r="AF65" s="145">
        <v>200</v>
      </c>
      <c r="AG65" s="145">
        <v>4235.25</v>
      </c>
    </row>
    <row r="66" spans="1:572" s="128" customFormat="1" ht="31.5" x14ac:dyDescent="0.2">
      <c r="A66" s="128">
        <f t="shared" si="34"/>
        <v>50</v>
      </c>
      <c r="B66" s="129" t="s">
        <v>328</v>
      </c>
      <c r="C66" s="130" t="s">
        <v>324</v>
      </c>
      <c r="D66" s="130" t="s">
        <v>326</v>
      </c>
      <c r="E66" s="129" t="s">
        <v>329</v>
      </c>
      <c r="F66" s="130" t="s">
        <v>330</v>
      </c>
      <c r="G66" s="145">
        <f t="shared" si="31"/>
        <v>6703.14</v>
      </c>
      <c r="H66" s="128">
        <f t="shared" si="35"/>
        <v>23050</v>
      </c>
      <c r="I66" s="128" t="s">
        <v>626</v>
      </c>
      <c r="J66" s="129" t="str">
        <f>VLOOKUP(I66,Bidders!$A:$B,2, FALSE)</f>
        <v>SAVVY IN LLC DBA FTB COLLATERAL ASSIGNEE</v>
      </c>
      <c r="K66" s="129" t="str">
        <f>VLOOKUP(I66,Bidders!$A:$G,7, FALSE)</f>
        <v>(561) 487-2742</v>
      </c>
      <c r="L66" s="129" t="str">
        <f>VLOOKUP(I66,Bidders!$A:$C,3,FALSE)&amp;VLOOKUP(I66,Bidders!$A:$D,4,FALSE)  &amp;VLOOKUP(I66,Bidders!$A:$E,5,FALSE) &amp;VLOOKUP(I66,Bidders!$A:$F,6, FALSE)</f>
        <v>P.O. BOX 1000 - DEPT, #3035  MEMPHIS, TN  38148</v>
      </c>
      <c r="M66" s="145">
        <f t="shared" si="32"/>
        <v>68296.86</v>
      </c>
      <c r="N66" s="258">
        <v>75000</v>
      </c>
      <c r="P66" s="129" t="e">
        <f>VLOOKUP(A66,'Surplus-137B Tax Payments'!$A:$D,10,FALSE)</f>
        <v>#N/A</v>
      </c>
      <c r="AD66" s="145">
        <f t="shared" si="33"/>
        <v>4821.6200000000008</v>
      </c>
      <c r="AE66" s="145">
        <v>1681.52</v>
      </c>
      <c r="AF66" s="145">
        <v>200</v>
      </c>
      <c r="AG66" s="145">
        <v>6703.14</v>
      </c>
    </row>
    <row r="67" spans="1:572" s="128" customFormat="1" ht="31.5" x14ac:dyDescent="0.2">
      <c r="A67" s="128">
        <f t="shared" si="34"/>
        <v>51</v>
      </c>
      <c r="B67" s="129" t="s">
        <v>331</v>
      </c>
      <c r="C67" s="129" t="s">
        <v>332</v>
      </c>
      <c r="D67" s="130" t="s">
        <v>334</v>
      </c>
      <c r="E67" s="129" t="s">
        <v>333</v>
      </c>
      <c r="F67" s="130" t="s">
        <v>335</v>
      </c>
      <c r="G67" s="145">
        <f t="shared" si="31"/>
        <v>3341.93</v>
      </c>
      <c r="H67" s="128">
        <f t="shared" si="35"/>
        <v>23051</v>
      </c>
      <c r="I67" s="128" t="s">
        <v>626</v>
      </c>
      <c r="J67" s="129" t="str">
        <f>VLOOKUP(I67,Bidders!$A:$B,2, FALSE)</f>
        <v>SAVVY IN LLC DBA FTB COLLATERAL ASSIGNEE</v>
      </c>
      <c r="K67" s="129" t="str">
        <f>VLOOKUP(I67,Bidders!$A:$G,7, FALSE)</f>
        <v>(561) 487-2742</v>
      </c>
      <c r="L67" s="129" t="str">
        <f>VLOOKUP(I67,Bidders!$A:$C,3,FALSE)&amp;VLOOKUP(I67,Bidders!$A:$D,4,FALSE)  &amp;VLOOKUP(I67,Bidders!$A:$E,5,FALSE) &amp;VLOOKUP(I67,Bidders!$A:$F,6, FALSE)</f>
        <v>P.O. BOX 1000 - DEPT, #3035  MEMPHIS, TN  38148</v>
      </c>
      <c r="M67" s="145">
        <f t="shared" si="32"/>
        <v>31469.07</v>
      </c>
      <c r="N67" s="258">
        <v>34811</v>
      </c>
      <c r="P67" s="129" t="e">
        <f>VLOOKUP(A67,'Surplus-137B Tax Payments'!$A:$D,10,FALSE)</f>
        <v>#N/A</v>
      </c>
      <c r="AD67" s="145">
        <f t="shared" si="33"/>
        <v>2394.0899999999997</v>
      </c>
      <c r="AE67" s="145">
        <v>747.84</v>
      </c>
      <c r="AF67" s="145">
        <v>200</v>
      </c>
      <c r="AG67" s="145">
        <v>3341.93</v>
      </c>
    </row>
    <row r="68" spans="1:572" s="150" customFormat="1" ht="31.5" x14ac:dyDescent="0.2">
      <c r="A68" s="150">
        <f>A67+1</f>
        <v>52</v>
      </c>
      <c r="B68" s="151" t="s">
        <v>336</v>
      </c>
      <c r="C68" s="151" t="s">
        <v>337</v>
      </c>
      <c r="D68" s="152" t="s">
        <v>339</v>
      </c>
      <c r="E68" s="151" t="s">
        <v>338</v>
      </c>
      <c r="F68" s="152" t="s">
        <v>339</v>
      </c>
      <c r="G68" s="153">
        <f t="shared" si="31"/>
        <v>6735.12</v>
      </c>
      <c r="H68" s="150">
        <f>H67+1</f>
        <v>23052</v>
      </c>
      <c r="I68" s="150" t="s">
        <v>68</v>
      </c>
      <c r="J68" s="151" t="str">
        <f>VLOOKUP(I68,Bidders!$A:$B,2, FALSE)</f>
        <v>CompanyName</v>
      </c>
      <c r="K68" s="151" t="str">
        <f>VLOOKUP(I68,Bidders!$A:$G,7, FALSE)</f>
        <v>Phone</v>
      </c>
      <c r="L68" s="151" t="str">
        <f>VLOOKUP(I68,Bidders!$A:$C,3,FALSE)&amp;VLOOKUP(I68,Bidders!$A:$D,4,FALSE)  &amp;VLOOKUP(I68,Bidders!$A:$E,5,FALSE) &amp;VLOOKUP(I68,Bidders!$A:$F,6, FALSE)</f>
        <v>Address1  City, State  ZipCode</v>
      </c>
      <c r="M68" s="153">
        <f>N68-G68</f>
        <v>-6735.12</v>
      </c>
      <c r="P68" s="151" t="e">
        <f>VLOOKUP(A68,'Surplus-137B Tax Payments'!$A:$D,10,FALSE)</f>
        <v>#N/A</v>
      </c>
      <c r="AD68" s="153">
        <f>AG68-AF68-AE68</f>
        <v>4974.2700000000004</v>
      </c>
      <c r="AE68" s="153">
        <v>1560.85</v>
      </c>
      <c r="AF68" s="153">
        <v>200</v>
      </c>
      <c r="AG68" s="153">
        <v>6735.12</v>
      </c>
    </row>
    <row r="69" spans="1:572" s="150" customFormat="1" ht="31.5" x14ac:dyDescent="0.2">
      <c r="A69" s="150">
        <f>A68+1</f>
        <v>53</v>
      </c>
      <c r="B69" s="151" t="s">
        <v>340</v>
      </c>
      <c r="C69" s="151" t="s">
        <v>341</v>
      </c>
      <c r="D69" s="152" t="s">
        <v>343</v>
      </c>
      <c r="E69" s="151" t="s">
        <v>342</v>
      </c>
      <c r="F69" s="152" t="s">
        <v>344</v>
      </c>
      <c r="G69" s="153">
        <f t="shared" si="31"/>
        <v>4248.92</v>
      </c>
      <c r="H69" s="150">
        <f>H68+1</f>
        <v>23053</v>
      </c>
      <c r="I69" s="150" t="s">
        <v>68</v>
      </c>
      <c r="J69" s="151" t="str">
        <f>VLOOKUP(I69,Bidders!$A:$B,2, FALSE)</f>
        <v>CompanyName</v>
      </c>
      <c r="K69" s="151" t="str">
        <f>VLOOKUP(I69,Bidders!$A:$G,7, FALSE)</f>
        <v>Phone</v>
      </c>
      <c r="L69" s="151" t="str">
        <f>VLOOKUP(I69,Bidders!$A:$C,3,FALSE)&amp;VLOOKUP(I69,Bidders!$A:$D,4,FALSE)  &amp;VLOOKUP(I69,Bidders!$A:$E,5,FALSE) &amp;VLOOKUP(I69,Bidders!$A:$F,6, FALSE)</f>
        <v>Address1  City, State  ZipCode</v>
      </c>
      <c r="M69" s="153">
        <f t="shared" ref="M69:M71" si="36">N69-G69</f>
        <v>-4248.92</v>
      </c>
      <c r="P69" s="151" t="e">
        <f>VLOOKUP(A69,'Surplus-137B Tax Payments'!$A:$D,10,FALSE)</f>
        <v>#N/A</v>
      </c>
      <c r="AD69" s="153">
        <f t="shared" ref="AD69:AD71" si="37">AG69-AF69-AE69</f>
        <v>3112</v>
      </c>
      <c r="AE69" s="153">
        <v>936.92</v>
      </c>
      <c r="AF69" s="153">
        <v>200</v>
      </c>
      <c r="AG69" s="153">
        <v>4248.92</v>
      </c>
    </row>
    <row r="70" spans="1:572" s="150" customFormat="1" ht="31.5" x14ac:dyDescent="0.2">
      <c r="A70" s="150">
        <f t="shared" ref="A70:A71" si="38">A69+1</f>
        <v>54</v>
      </c>
      <c r="B70" s="151" t="s">
        <v>345</v>
      </c>
      <c r="C70" s="151" t="s">
        <v>346</v>
      </c>
      <c r="D70" s="152" t="s">
        <v>348</v>
      </c>
      <c r="E70" s="152" t="s">
        <v>347</v>
      </c>
      <c r="F70" s="152" t="s">
        <v>348</v>
      </c>
      <c r="G70" s="153">
        <f t="shared" si="31"/>
        <v>1342.87</v>
      </c>
      <c r="H70" s="150">
        <f t="shared" ref="H70:H71" si="39">H69+1</f>
        <v>23054</v>
      </c>
      <c r="I70" s="150" t="s">
        <v>68</v>
      </c>
      <c r="J70" s="151" t="str">
        <f>VLOOKUP(I70,Bidders!$A:$B,2, FALSE)</f>
        <v>CompanyName</v>
      </c>
      <c r="K70" s="151" t="str">
        <f>VLOOKUP(I70,Bidders!$A:$G,7, FALSE)</f>
        <v>Phone</v>
      </c>
      <c r="L70" s="151" t="str">
        <f>VLOOKUP(I70,Bidders!$A:$C,3,FALSE)&amp;VLOOKUP(I70,Bidders!$A:$D,4,FALSE)  &amp;VLOOKUP(I70,Bidders!$A:$E,5,FALSE) &amp;VLOOKUP(I70,Bidders!$A:$F,6, FALSE)</f>
        <v>Address1  City, State  ZipCode</v>
      </c>
      <c r="M70" s="153">
        <f t="shared" si="36"/>
        <v>-1342.87</v>
      </c>
      <c r="P70" s="151" t="e">
        <f>VLOOKUP(A70,'Surplus-137B Tax Payments'!$A:$D,10,FALSE)</f>
        <v>#N/A</v>
      </c>
      <c r="AD70" s="153">
        <f t="shared" si="37"/>
        <v>890.02999999999986</v>
      </c>
      <c r="AE70" s="153">
        <v>252.84</v>
      </c>
      <c r="AF70" s="153">
        <v>200</v>
      </c>
      <c r="AG70" s="153">
        <v>1342.87</v>
      </c>
    </row>
    <row r="71" spans="1:572" s="128" customFormat="1" ht="31.5" x14ac:dyDescent="0.2">
      <c r="A71" s="128">
        <f t="shared" si="38"/>
        <v>55</v>
      </c>
      <c r="B71" s="129" t="s">
        <v>349</v>
      </c>
      <c r="C71" s="129" t="s">
        <v>350</v>
      </c>
      <c r="D71" s="130" t="s">
        <v>352</v>
      </c>
      <c r="E71" s="129" t="s">
        <v>351</v>
      </c>
      <c r="F71" s="130" t="s">
        <v>353</v>
      </c>
      <c r="G71" s="145">
        <f t="shared" si="31"/>
        <v>6388.12</v>
      </c>
      <c r="H71" s="128">
        <f t="shared" si="39"/>
        <v>23055</v>
      </c>
      <c r="I71" s="128" t="s">
        <v>1418</v>
      </c>
      <c r="J71" s="129" t="str">
        <f>VLOOKUP(I71,Bidders!$A:$B,2, FALSE)</f>
        <v xml:space="preserve">GUY KEVIN FARRIS    DBA FARRIS REAL ESTATE DEVELOPMENT </v>
      </c>
      <c r="K71" s="129" t="str">
        <f>VLOOKUP(I71,Bidders!$A:$G,7, FALSE)</f>
        <v>(812) 212-9555</v>
      </c>
      <c r="L71" s="129" t="str">
        <f>VLOOKUP(I71,Bidders!$A:$C,3,FALSE)&amp;VLOOKUP(I71,Bidders!$A:$D,4,FALSE)  &amp;VLOOKUP(I71,Bidders!$A:$E,5,FALSE) &amp;VLOOKUP(I71,Bidders!$A:$F,6, FALSE)</f>
        <v>8900 W REEVE RD SPENCER, IN  47460</v>
      </c>
      <c r="M71" s="145">
        <f t="shared" si="36"/>
        <v>148611.88</v>
      </c>
      <c r="N71" s="258">
        <v>155000</v>
      </c>
      <c r="P71" s="129" t="e">
        <f>VLOOKUP(A71,'Surplus-137B Tax Payments'!$A:$D,10,FALSE)</f>
        <v>#N/A</v>
      </c>
      <c r="AD71" s="145">
        <f t="shared" si="37"/>
        <v>4323.8999999999996</v>
      </c>
      <c r="AE71" s="145">
        <v>1864.22</v>
      </c>
      <c r="AF71" s="145">
        <v>200</v>
      </c>
      <c r="AG71" s="145">
        <v>6388.12</v>
      </c>
    </row>
    <row r="72" spans="1:572" s="150" customFormat="1" ht="31.5" x14ac:dyDescent="0.2">
      <c r="A72" s="150">
        <f>A71+1</f>
        <v>56</v>
      </c>
      <c r="B72" s="151" t="s">
        <v>354</v>
      </c>
      <c r="C72" s="151" t="s">
        <v>355</v>
      </c>
      <c r="D72" s="152" t="s">
        <v>357</v>
      </c>
      <c r="E72" s="151" t="s">
        <v>356</v>
      </c>
      <c r="F72" s="152" t="s">
        <v>358</v>
      </c>
      <c r="G72" s="153">
        <f t="shared" si="31"/>
        <v>3475.9</v>
      </c>
      <c r="H72" s="150">
        <f>H71+1</f>
        <v>23056</v>
      </c>
      <c r="I72" s="150" t="s">
        <v>68</v>
      </c>
      <c r="J72" s="151" t="str">
        <f>VLOOKUP(I72,Bidders!$A:$B,2, FALSE)</f>
        <v>CompanyName</v>
      </c>
      <c r="K72" s="151" t="str">
        <f>VLOOKUP(I72,Bidders!$A:$G,7, FALSE)</f>
        <v>Phone</v>
      </c>
      <c r="L72" s="151" t="str">
        <f>VLOOKUP(I72,Bidders!$A:$C,3,FALSE)&amp;VLOOKUP(I72,Bidders!$A:$D,4,FALSE)  &amp;VLOOKUP(I72,Bidders!$A:$E,5,FALSE) &amp;VLOOKUP(I72,Bidders!$A:$F,6, FALSE)</f>
        <v>Address1  City, State  ZipCode</v>
      </c>
      <c r="M72" s="153">
        <f>N72-G72</f>
        <v>-3475.9</v>
      </c>
      <c r="P72" s="151" t="e">
        <f>VLOOKUP(A72,'Surplus-137B Tax Payments'!$A:$D,10,FALSE)</f>
        <v>#N/A</v>
      </c>
      <c r="AD72" s="153">
        <f>AG72-AF72-AE72</f>
        <v>2523.71</v>
      </c>
      <c r="AE72" s="153">
        <v>752.19</v>
      </c>
      <c r="AF72" s="153">
        <v>200</v>
      </c>
      <c r="AG72" s="153">
        <v>3475.9</v>
      </c>
    </row>
    <row r="73" spans="1:572" s="200" customFormat="1" ht="31.5" x14ac:dyDescent="0.2">
      <c r="A73" s="200">
        <f>A72+1</f>
        <v>57</v>
      </c>
      <c r="B73" s="158" t="s">
        <v>359</v>
      </c>
      <c r="C73" s="158" t="s">
        <v>360</v>
      </c>
      <c r="D73" s="201" t="s">
        <v>362</v>
      </c>
      <c r="E73" s="158" t="s">
        <v>361</v>
      </c>
      <c r="F73" s="201" t="s">
        <v>363</v>
      </c>
      <c r="G73" s="157">
        <f t="shared" si="31"/>
        <v>5091.29</v>
      </c>
      <c r="H73" s="200">
        <f>H72+1</f>
        <v>23057</v>
      </c>
      <c r="I73" s="200" t="s">
        <v>68</v>
      </c>
      <c r="J73" s="158" t="str">
        <f>VLOOKUP(I73,Bidders!$A:$B,2, FALSE)</f>
        <v>CompanyName</v>
      </c>
      <c r="K73" s="158" t="str">
        <f>VLOOKUP(I73,Bidders!$A:$G,7, FALSE)</f>
        <v>Phone</v>
      </c>
      <c r="L73" s="158" t="str">
        <f>VLOOKUP(I73,Bidders!$A:$C,3,FALSE)&amp;VLOOKUP(I73,Bidders!$A:$D,4,FALSE)  &amp;VLOOKUP(I73,Bidders!$A:$E,5,FALSE) &amp;VLOOKUP(I73,Bidders!$A:$F,6, FALSE)</f>
        <v>Address1  City, State  ZipCode</v>
      </c>
      <c r="M73" s="159">
        <f t="shared" ref="M73:M74" si="40">N73-G73</f>
        <v>-5091.29</v>
      </c>
      <c r="N73" s="202"/>
      <c r="O73" s="202"/>
      <c r="P73" s="157" t="e">
        <f>VLOOKUP(A73,'Surplus-137B Tax Payments'!$A:$D,10,FALSE)</f>
        <v>#N/A</v>
      </c>
      <c r="Q73" s="208"/>
      <c r="R73" s="208"/>
      <c r="U73" s="202"/>
      <c r="V73" s="208"/>
      <c r="AD73" s="159">
        <f t="shared" ref="AD73:AD74" si="41">AG73-AF73-AE73</f>
        <v>3718.19</v>
      </c>
      <c r="AE73" s="159">
        <v>1173.0999999999999</v>
      </c>
      <c r="AF73" s="159">
        <v>200</v>
      </c>
      <c r="AG73" s="159">
        <v>5091.29</v>
      </c>
      <c r="AN73" s="208"/>
      <c r="AO73" s="212"/>
    </row>
    <row r="74" spans="1:572" s="150" customFormat="1" ht="31.5" x14ac:dyDescent="0.2">
      <c r="A74" s="150">
        <f t="shared" ref="A74" si="42">A73+1</f>
        <v>58</v>
      </c>
      <c r="B74" s="151" t="s">
        <v>364</v>
      </c>
      <c r="C74" s="151" t="s">
        <v>360</v>
      </c>
      <c r="D74" s="152" t="s">
        <v>362</v>
      </c>
      <c r="E74" s="151" t="s">
        <v>365</v>
      </c>
      <c r="F74" s="152" t="s">
        <v>366</v>
      </c>
      <c r="G74" s="153">
        <f t="shared" si="31"/>
        <v>2077.4299999999998</v>
      </c>
      <c r="H74" s="150">
        <f t="shared" ref="H74" si="43">H73+1</f>
        <v>23058</v>
      </c>
      <c r="I74" s="150" t="s">
        <v>68</v>
      </c>
      <c r="J74" s="151" t="str">
        <f>VLOOKUP(I74,Bidders!$A:$B,2, FALSE)</f>
        <v>CompanyName</v>
      </c>
      <c r="K74" s="151" t="str">
        <f>VLOOKUP(I74,Bidders!$A:$G,7, FALSE)</f>
        <v>Phone</v>
      </c>
      <c r="L74" s="151" t="str">
        <f>VLOOKUP(I74,Bidders!$A:$C,3,FALSE)&amp;VLOOKUP(I74,Bidders!$A:$D,4,FALSE)  &amp;VLOOKUP(I74,Bidders!$A:$E,5,FALSE) &amp;VLOOKUP(I74,Bidders!$A:$F,6, FALSE)</f>
        <v>Address1  City, State  ZipCode</v>
      </c>
      <c r="M74" s="153">
        <f t="shared" si="40"/>
        <v>-2077.4299999999998</v>
      </c>
      <c r="P74" s="151" t="e">
        <f>VLOOKUP(A74,'Surplus-137B Tax Payments'!$A:$D,10,FALSE)</f>
        <v>#N/A</v>
      </c>
      <c r="AD74" s="153">
        <f t="shared" si="41"/>
        <v>1409.08</v>
      </c>
      <c r="AE74" s="153">
        <v>468.35</v>
      </c>
      <c r="AF74" s="153">
        <v>200</v>
      </c>
      <c r="AG74" s="153">
        <v>2077.4299999999998</v>
      </c>
    </row>
    <row r="75" spans="1:572" s="200" customFormat="1" ht="31.5" x14ac:dyDescent="0.2">
      <c r="A75" s="200">
        <f>A74+1</f>
        <v>59</v>
      </c>
      <c r="B75" s="158" t="s">
        <v>367</v>
      </c>
      <c r="C75" s="201" t="s">
        <v>611</v>
      </c>
      <c r="D75" s="201" t="s">
        <v>369</v>
      </c>
      <c r="E75" s="201" t="s">
        <v>368</v>
      </c>
      <c r="F75" s="201" t="s">
        <v>370</v>
      </c>
      <c r="G75" s="157">
        <f t="shared" si="31"/>
        <v>587.76</v>
      </c>
      <c r="H75" s="200">
        <f>H74+1</f>
        <v>23059</v>
      </c>
      <c r="I75" s="200" t="s">
        <v>68</v>
      </c>
      <c r="J75" s="158" t="str">
        <f>VLOOKUP(I75,Bidders!$A:$B,2, FALSE)</f>
        <v>CompanyName</v>
      </c>
      <c r="K75" s="158" t="str">
        <f>VLOOKUP(I75,Bidders!$A:$G,7, FALSE)</f>
        <v>Phone</v>
      </c>
      <c r="L75" s="158" t="str">
        <f>VLOOKUP(I75,Bidders!$A:$C,3,FALSE)&amp;VLOOKUP(I75,Bidders!$A:$D,4,FALSE)  &amp;VLOOKUP(I75,Bidders!$A:$E,5,FALSE) &amp;VLOOKUP(I75,Bidders!$A:$F,6, FALSE)</f>
        <v>Address1  City, State  ZipCode</v>
      </c>
      <c r="M75" s="159">
        <f>N75-G75</f>
        <v>-587.76</v>
      </c>
      <c r="N75" s="202"/>
      <c r="O75" s="202"/>
      <c r="P75" s="157" t="e">
        <f>VLOOKUP(A75,'Surplus-137B Tax Payments'!$A:$D,10,FALSE)</f>
        <v>#N/A</v>
      </c>
      <c r="Q75" s="203"/>
      <c r="R75" s="204"/>
      <c r="S75" s="205"/>
      <c r="T75" s="206"/>
      <c r="U75" s="207"/>
      <c r="V75" s="208"/>
      <c r="X75" s="209"/>
      <c r="Y75" s="206"/>
      <c r="Z75" s="210"/>
      <c r="AB75" s="209"/>
      <c r="AC75" s="206"/>
      <c r="AD75" s="169">
        <f>AG75-AF75-AE75</f>
        <v>296.58</v>
      </c>
      <c r="AE75" s="159">
        <v>91.18</v>
      </c>
      <c r="AF75" s="159">
        <v>200</v>
      </c>
      <c r="AG75" s="211">
        <v>587.76</v>
      </c>
      <c r="AH75" s="206"/>
      <c r="AI75" s="210"/>
      <c r="AJ75" s="209"/>
      <c r="AK75" s="206"/>
      <c r="AL75" s="210"/>
      <c r="AN75" s="208"/>
      <c r="AO75" s="212"/>
      <c r="AP75" s="209"/>
      <c r="AQ75" s="213"/>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4"/>
      <c r="BQ75" s="214"/>
      <c r="BR75" s="214"/>
      <c r="BS75" s="214"/>
      <c r="BT75" s="214"/>
      <c r="BU75" s="214"/>
      <c r="BV75" s="214"/>
      <c r="BW75" s="214"/>
      <c r="BX75" s="214"/>
      <c r="BY75" s="214"/>
      <c r="BZ75" s="214"/>
      <c r="CA75" s="214"/>
      <c r="CB75" s="214"/>
      <c r="CC75" s="214"/>
      <c r="CD75" s="214"/>
      <c r="CE75" s="214"/>
      <c r="CF75" s="214"/>
      <c r="CG75" s="214"/>
      <c r="CH75" s="214"/>
      <c r="CI75" s="214"/>
      <c r="CJ75" s="214"/>
      <c r="CK75" s="214"/>
      <c r="CL75" s="214"/>
      <c r="CM75" s="214"/>
      <c r="CN75" s="214"/>
      <c r="CO75" s="214"/>
      <c r="CP75" s="214"/>
      <c r="CQ75" s="214"/>
      <c r="CR75" s="214"/>
      <c r="CS75" s="214"/>
      <c r="CT75" s="214"/>
      <c r="CU75" s="214"/>
      <c r="CV75" s="214"/>
      <c r="CW75" s="214"/>
      <c r="CX75" s="214"/>
      <c r="CY75" s="214"/>
      <c r="CZ75" s="214"/>
      <c r="DA75" s="214"/>
      <c r="DB75" s="214"/>
      <c r="DC75" s="214"/>
      <c r="DD75" s="214"/>
      <c r="DE75" s="214"/>
      <c r="DF75" s="214"/>
      <c r="DG75" s="214"/>
      <c r="DH75" s="214"/>
      <c r="DI75" s="214"/>
      <c r="DJ75" s="214"/>
      <c r="DK75" s="214"/>
      <c r="DL75" s="214"/>
      <c r="DM75" s="214"/>
      <c r="DN75" s="214"/>
      <c r="DO75" s="214"/>
      <c r="DP75" s="214"/>
      <c r="DQ75" s="214"/>
      <c r="DR75" s="214"/>
      <c r="DS75" s="214"/>
      <c r="DT75" s="214"/>
      <c r="DU75" s="214"/>
      <c r="DV75" s="214"/>
      <c r="DW75" s="214"/>
      <c r="DX75" s="214"/>
      <c r="DY75" s="214"/>
      <c r="DZ75" s="214"/>
      <c r="EA75" s="214"/>
      <c r="EB75" s="214"/>
      <c r="EC75" s="214"/>
      <c r="ED75" s="214"/>
      <c r="EE75" s="214"/>
      <c r="EF75" s="214"/>
      <c r="EG75" s="214"/>
      <c r="EH75" s="214"/>
      <c r="EI75" s="214"/>
      <c r="EJ75" s="214"/>
      <c r="EK75" s="214"/>
      <c r="EL75" s="214"/>
      <c r="EM75" s="214"/>
      <c r="EN75" s="214"/>
      <c r="EO75" s="214"/>
      <c r="EP75" s="214"/>
      <c r="EQ75" s="214"/>
      <c r="ER75" s="214"/>
      <c r="ES75" s="214"/>
      <c r="ET75" s="214"/>
      <c r="EU75" s="214"/>
      <c r="EV75" s="214"/>
      <c r="EW75" s="214"/>
      <c r="EX75" s="214"/>
      <c r="EY75" s="214"/>
      <c r="EZ75" s="214"/>
      <c r="FA75" s="214"/>
      <c r="FB75" s="214"/>
      <c r="FC75" s="214"/>
      <c r="FD75" s="214"/>
      <c r="FE75" s="214"/>
      <c r="FF75" s="214"/>
      <c r="FG75" s="214"/>
      <c r="FH75" s="214"/>
      <c r="FI75" s="214"/>
      <c r="FJ75" s="214"/>
      <c r="FK75" s="214"/>
      <c r="FL75" s="214"/>
      <c r="FM75" s="214"/>
      <c r="FN75" s="214"/>
      <c r="FO75" s="214"/>
      <c r="FP75" s="214"/>
      <c r="FQ75" s="214"/>
      <c r="FR75" s="214"/>
      <c r="FS75" s="214"/>
      <c r="FT75" s="214"/>
      <c r="FU75" s="214"/>
      <c r="FV75" s="214"/>
      <c r="FW75" s="214"/>
      <c r="FX75" s="214"/>
      <c r="FY75" s="214"/>
      <c r="FZ75" s="214"/>
      <c r="GA75" s="214"/>
      <c r="GB75" s="214"/>
      <c r="GC75" s="214"/>
      <c r="GD75" s="214"/>
      <c r="GE75" s="214"/>
      <c r="GF75" s="214"/>
      <c r="GG75" s="214"/>
      <c r="GH75" s="214"/>
      <c r="GI75" s="214"/>
      <c r="GJ75" s="214"/>
      <c r="GK75" s="214"/>
      <c r="GL75" s="214"/>
      <c r="GM75" s="214"/>
      <c r="GN75" s="214"/>
      <c r="GO75" s="214"/>
      <c r="GP75" s="214"/>
      <c r="GQ75" s="214"/>
      <c r="GR75" s="214"/>
      <c r="GS75" s="214"/>
      <c r="GT75" s="214"/>
      <c r="GU75" s="214"/>
      <c r="GV75" s="214"/>
      <c r="GW75" s="214"/>
      <c r="GX75" s="214"/>
      <c r="GY75" s="214"/>
      <c r="GZ75" s="214"/>
      <c r="HA75" s="214"/>
      <c r="HB75" s="214"/>
      <c r="HC75" s="214"/>
      <c r="HD75" s="214"/>
      <c r="HE75" s="214"/>
      <c r="HF75" s="214"/>
      <c r="HG75" s="214"/>
      <c r="HH75" s="214"/>
      <c r="HI75" s="214"/>
      <c r="HJ75" s="214"/>
      <c r="HK75" s="214"/>
      <c r="HL75" s="214"/>
      <c r="HM75" s="214"/>
      <c r="HN75" s="214"/>
      <c r="HO75" s="214"/>
      <c r="HP75" s="214"/>
      <c r="HQ75" s="214"/>
      <c r="HR75" s="214"/>
      <c r="HS75" s="214"/>
      <c r="HT75" s="214"/>
      <c r="HU75" s="214"/>
      <c r="HV75" s="214"/>
      <c r="HW75" s="214"/>
      <c r="HX75" s="214"/>
      <c r="HY75" s="214"/>
      <c r="HZ75" s="214"/>
      <c r="IA75" s="214"/>
      <c r="IB75" s="214"/>
      <c r="IC75" s="214"/>
      <c r="ID75" s="214"/>
      <c r="IE75" s="214"/>
      <c r="IF75" s="214"/>
      <c r="IG75" s="214"/>
      <c r="IH75" s="214"/>
      <c r="II75" s="214"/>
      <c r="IJ75" s="214"/>
      <c r="IK75" s="214"/>
      <c r="IL75" s="214"/>
      <c r="IM75" s="214"/>
      <c r="IN75" s="214"/>
      <c r="IO75" s="214"/>
      <c r="IP75" s="214"/>
      <c r="IQ75" s="214"/>
      <c r="IR75" s="214"/>
      <c r="IS75" s="214"/>
      <c r="IT75" s="214"/>
      <c r="IU75" s="214"/>
      <c r="IV75" s="214"/>
      <c r="IW75" s="214"/>
      <c r="IX75" s="214"/>
      <c r="IY75" s="214"/>
      <c r="IZ75" s="214"/>
      <c r="JA75" s="214"/>
      <c r="JB75" s="214"/>
      <c r="JC75" s="214"/>
      <c r="JD75" s="214"/>
      <c r="JE75" s="214"/>
      <c r="JF75" s="214"/>
      <c r="JG75" s="214"/>
      <c r="JH75" s="214"/>
      <c r="JI75" s="214"/>
      <c r="JJ75" s="214"/>
      <c r="JK75" s="214"/>
      <c r="JL75" s="214"/>
      <c r="JM75" s="214"/>
      <c r="JN75" s="214"/>
      <c r="JO75" s="214"/>
      <c r="JP75" s="214"/>
      <c r="JQ75" s="214"/>
      <c r="JR75" s="214"/>
      <c r="JS75" s="214"/>
      <c r="JT75" s="214"/>
      <c r="JU75" s="214"/>
      <c r="JV75" s="214"/>
      <c r="JW75" s="214"/>
      <c r="JX75" s="214"/>
      <c r="JY75" s="214"/>
      <c r="JZ75" s="214"/>
      <c r="KA75" s="214"/>
      <c r="KB75" s="214"/>
      <c r="KC75" s="214"/>
      <c r="KD75" s="214"/>
      <c r="KE75" s="214"/>
      <c r="KF75" s="214"/>
      <c r="KG75" s="214"/>
      <c r="KH75" s="214"/>
      <c r="KI75" s="214"/>
      <c r="KJ75" s="214"/>
      <c r="KK75" s="214"/>
      <c r="KL75" s="214"/>
      <c r="KM75" s="214"/>
      <c r="KN75" s="214"/>
      <c r="KO75" s="214"/>
      <c r="KP75" s="214"/>
      <c r="KQ75" s="214"/>
      <c r="KR75" s="214"/>
      <c r="KS75" s="214"/>
      <c r="KT75" s="214"/>
      <c r="KU75" s="214"/>
      <c r="KV75" s="214"/>
      <c r="KW75" s="214"/>
      <c r="KX75" s="214"/>
      <c r="KY75" s="214"/>
      <c r="KZ75" s="214"/>
      <c r="LA75" s="214"/>
      <c r="LB75" s="214"/>
      <c r="LC75" s="214"/>
      <c r="LD75" s="214"/>
      <c r="LE75" s="214"/>
      <c r="LF75" s="214"/>
      <c r="LG75" s="214"/>
      <c r="LH75" s="214"/>
      <c r="LI75" s="214"/>
      <c r="LJ75" s="214"/>
      <c r="LK75" s="214"/>
      <c r="LL75" s="214"/>
      <c r="LM75" s="214"/>
      <c r="LN75" s="214"/>
      <c r="LO75" s="214"/>
      <c r="LP75" s="214"/>
      <c r="LQ75" s="214"/>
      <c r="LR75" s="214"/>
      <c r="LS75" s="214"/>
      <c r="LT75" s="214"/>
      <c r="LU75" s="214"/>
      <c r="LV75" s="214"/>
      <c r="LW75" s="214"/>
      <c r="LX75" s="214"/>
      <c r="LY75" s="214"/>
      <c r="LZ75" s="214"/>
      <c r="MA75" s="214"/>
      <c r="MB75" s="214"/>
      <c r="MC75" s="214"/>
      <c r="MD75" s="214"/>
      <c r="ME75" s="214"/>
      <c r="MF75" s="214"/>
      <c r="MG75" s="214"/>
      <c r="MH75" s="214"/>
      <c r="MI75" s="214"/>
      <c r="MJ75" s="214"/>
      <c r="MK75" s="214"/>
      <c r="ML75" s="214"/>
      <c r="MM75" s="214"/>
      <c r="MN75" s="214"/>
      <c r="MO75" s="214"/>
      <c r="MP75" s="214"/>
      <c r="MQ75" s="214"/>
      <c r="MR75" s="214"/>
      <c r="MS75" s="214"/>
      <c r="MT75" s="214"/>
      <c r="MU75" s="214"/>
      <c r="MV75" s="214"/>
      <c r="MW75" s="214"/>
      <c r="MX75" s="214"/>
      <c r="MY75" s="214"/>
      <c r="MZ75" s="214"/>
      <c r="NA75" s="214"/>
      <c r="NB75" s="214"/>
      <c r="NC75" s="214"/>
      <c r="ND75" s="214"/>
      <c r="NE75" s="214"/>
      <c r="NF75" s="214"/>
      <c r="NG75" s="214"/>
      <c r="NH75" s="214"/>
      <c r="NI75" s="214"/>
      <c r="NJ75" s="214"/>
      <c r="NK75" s="214"/>
      <c r="NL75" s="214"/>
      <c r="NM75" s="214"/>
      <c r="NN75" s="214"/>
      <c r="NO75" s="214"/>
      <c r="NP75" s="214"/>
      <c r="NQ75" s="214"/>
      <c r="NR75" s="214"/>
      <c r="NS75" s="214"/>
      <c r="NT75" s="214"/>
      <c r="NU75" s="214"/>
      <c r="NV75" s="214"/>
      <c r="NW75" s="214"/>
      <c r="NX75" s="214"/>
      <c r="NY75" s="214"/>
      <c r="NZ75" s="214"/>
      <c r="OA75" s="214"/>
      <c r="OB75" s="214"/>
      <c r="OC75" s="214"/>
      <c r="OD75" s="214"/>
      <c r="OE75" s="214"/>
      <c r="OF75" s="214"/>
      <c r="OG75" s="214"/>
      <c r="OH75" s="214"/>
      <c r="OI75" s="214"/>
      <c r="OJ75" s="214"/>
      <c r="OK75" s="214"/>
      <c r="OL75" s="214"/>
      <c r="OM75" s="214"/>
      <c r="ON75" s="214"/>
      <c r="OO75" s="214"/>
      <c r="OP75" s="214"/>
      <c r="OQ75" s="214"/>
      <c r="OR75" s="214"/>
      <c r="OS75" s="214"/>
      <c r="OT75" s="214"/>
      <c r="OU75" s="214"/>
      <c r="OV75" s="214"/>
      <c r="OW75" s="214"/>
      <c r="OX75" s="214"/>
      <c r="OY75" s="214"/>
      <c r="OZ75" s="214"/>
      <c r="PA75" s="214"/>
      <c r="PB75" s="214"/>
      <c r="PC75" s="214"/>
      <c r="PD75" s="214"/>
      <c r="PE75" s="214"/>
      <c r="PF75" s="214"/>
      <c r="PG75" s="214"/>
      <c r="PH75" s="214"/>
      <c r="PI75" s="214"/>
      <c r="PJ75" s="214"/>
      <c r="PK75" s="214"/>
      <c r="PL75" s="214"/>
      <c r="PM75" s="214"/>
      <c r="PN75" s="214"/>
      <c r="PO75" s="214"/>
      <c r="PP75" s="214"/>
      <c r="PQ75" s="214"/>
      <c r="PR75" s="214"/>
      <c r="PS75" s="214"/>
      <c r="PT75" s="214"/>
      <c r="PU75" s="214"/>
      <c r="PV75" s="214"/>
      <c r="PW75" s="214"/>
      <c r="PX75" s="214"/>
      <c r="PY75" s="214"/>
      <c r="PZ75" s="214"/>
      <c r="QA75" s="214"/>
      <c r="QB75" s="214"/>
      <c r="QC75" s="214"/>
      <c r="QD75" s="214"/>
      <c r="QE75" s="214"/>
      <c r="QF75" s="214"/>
      <c r="QG75" s="214"/>
      <c r="QH75" s="214"/>
      <c r="QI75" s="214"/>
      <c r="QJ75" s="214"/>
      <c r="QK75" s="214"/>
      <c r="QL75" s="214"/>
      <c r="QM75" s="214"/>
      <c r="QN75" s="214"/>
      <c r="QO75" s="214"/>
      <c r="QP75" s="214"/>
      <c r="QQ75" s="214"/>
      <c r="QR75" s="214"/>
      <c r="QS75" s="214"/>
      <c r="QT75" s="214"/>
      <c r="QU75" s="214"/>
      <c r="QV75" s="214"/>
      <c r="QW75" s="214"/>
      <c r="QX75" s="214"/>
      <c r="QY75" s="214"/>
      <c r="QZ75" s="214"/>
      <c r="RA75" s="214"/>
      <c r="RB75" s="214"/>
      <c r="RC75" s="214"/>
      <c r="RD75" s="214"/>
      <c r="RE75" s="214"/>
      <c r="RF75" s="214"/>
      <c r="RG75" s="214"/>
      <c r="RH75" s="214"/>
      <c r="RI75" s="214"/>
      <c r="RJ75" s="214"/>
      <c r="RK75" s="214"/>
      <c r="RL75" s="214"/>
      <c r="RM75" s="214"/>
      <c r="RN75" s="214"/>
      <c r="RO75" s="214"/>
      <c r="RP75" s="214"/>
      <c r="RQ75" s="214"/>
      <c r="RR75" s="214"/>
      <c r="RS75" s="214"/>
      <c r="RT75" s="214"/>
      <c r="RU75" s="214"/>
      <c r="RV75" s="214"/>
      <c r="RW75" s="214"/>
      <c r="RX75" s="214"/>
      <c r="RY75" s="214"/>
      <c r="RZ75" s="214"/>
      <c r="SA75" s="214"/>
      <c r="SB75" s="214"/>
      <c r="SC75" s="214"/>
      <c r="SD75" s="214"/>
      <c r="SE75" s="214"/>
      <c r="SF75" s="214"/>
      <c r="SG75" s="214"/>
      <c r="SH75" s="214"/>
      <c r="SI75" s="214"/>
      <c r="SJ75" s="214"/>
      <c r="SK75" s="214"/>
      <c r="SL75" s="214"/>
      <c r="SM75" s="214"/>
      <c r="SN75" s="214"/>
      <c r="SO75" s="214"/>
      <c r="SP75" s="214"/>
      <c r="SQ75" s="214"/>
      <c r="SR75" s="214"/>
      <c r="SS75" s="214"/>
      <c r="ST75" s="214"/>
      <c r="SU75" s="214"/>
      <c r="SV75" s="214"/>
      <c r="SW75" s="214"/>
      <c r="SX75" s="214"/>
      <c r="SY75" s="214"/>
      <c r="SZ75" s="214"/>
      <c r="TA75" s="214"/>
      <c r="TB75" s="214"/>
      <c r="TC75" s="214"/>
      <c r="TD75" s="214"/>
      <c r="TE75" s="214"/>
      <c r="TF75" s="214"/>
      <c r="TG75" s="214"/>
      <c r="TH75" s="214"/>
      <c r="TI75" s="214"/>
      <c r="TJ75" s="214"/>
      <c r="TK75" s="214"/>
      <c r="TL75" s="214"/>
      <c r="TM75" s="214"/>
      <c r="TN75" s="214"/>
      <c r="TO75" s="214"/>
      <c r="TP75" s="214"/>
      <c r="TQ75" s="214"/>
      <c r="TR75" s="214"/>
      <c r="TS75" s="214"/>
      <c r="TT75" s="214"/>
      <c r="TU75" s="214"/>
      <c r="TV75" s="214"/>
      <c r="TW75" s="214"/>
      <c r="TX75" s="214"/>
      <c r="TY75" s="214"/>
      <c r="TZ75" s="214"/>
      <c r="UA75" s="214"/>
      <c r="UB75" s="214"/>
      <c r="UC75" s="214"/>
      <c r="UD75" s="214"/>
      <c r="UE75" s="214"/>
      <c r="UF75" s="214"/>
      <c r="UG75" s="214"/>
      <c r="UH75" s="214"/>
      <c r="UI75" s="214"/>
      <c r="UJ75" s="214"/>
      <c r="UK75" s="214"/>
      <c r="UL75" s="214"/>
      <c r="UM75" s="214"/>
      <c r="UN75" s="214"/>
      <c r="UO75" s="214"/>
      <c r="UP75" s="214"/>
      <c r="UQ75" s="214"/>
      <c r="UR75" s="214"/>
      <c r="US75" s="214"/>
      <c r="UT75" s="214"/>
      <c r="UU75" s="214"/>
      <c r="UV75" s="214"/>
      <c r="UW75" s="214"/>
      <c r="UX75" s="214"/>
      <c r="UY75" s="214"/>
      <c r="UZ75" s="214"/>
    </row>
    <row r="76" spans="1:572" s="150" customFormat="1" ht="31.5" x14ac:dyDescent="0.2">
      <c r="A76" s="150">
        <f t="shared" ref="A76:A99" si="44">A75+1</f>
        <v>60</v>
      </c>
      <c r="B76" s="151" t="s">
        <v>371</v>
      </c>
      <c r="C76" s="151" t="s">
        <v>372</v>
      </c>
      <c r="D76" s="152" t="s">
        <v>374</v>
      </c>
      <c r="E76" s="151" t="s">
        <v>373</v>
      </c>
      <c r="F76" s="152" t="s">
        <v>375</v>
      </c>
      <c r="G76" s="153">
        <f t="shared" si="31"/>
        <v>1772.18</v>
      </c>
      <c r="H76" s="150">
        <f>H75+1</f>
        <v>23060</v>
      </c>
      <c r="I76" s="150" t="s">
        <v>68</v>
      </c>
      <c r="J76" s="151" t="str">
        <f>VLOOKUP(I76,Bidders!$A:$B,2, FALSE)</f>
        <v>CompanyName</v>
      </c>
      <c r="K76" s="151" t="str">
        <f>VLOOKUP(I76,Bidders!$A:$G,7, FALSE)</f>
        <v>Phone</v>
      </c>
      <c r="L76" s="151" t="str">
        <f>VLOOKUP(I76,Bidders!$A:$C,3,FALSE)&amp;VLOOKUP(I76,Bidders!$A:$D,4,FALSE)  &amp;VLOOKUP(I76,Bidders!$A:$E,5,FALSE) &amp;VLOOKUP(I76,Bidders!$A:$F,6, FALSE)</f>
        <v>Address1  City, State  ZipCode</v>
      </c>
      <c r="M76" s="153">
        <f t="shared" ref="M76:M138" si="45">N76-G76</f>
        <v>-1772.18</v>
      </c>
      <c r="P76" s="151" t="e">
        <f>VLOOKUP(A76,'Surplus-137B Tax Payments'!$A:$D,10,FALSE)</f>
        <v>#N/A</v>
      </c>
      <c r="AD76" s="153">
        <f t="shared" ref="AD76:AD138" si="46">AG76-AF76-AE76</f>
        <v>1137.51</v>
      </c>
      <c r="AE76" s="153">
        <v>434.67</v>
      </c>
      <c r="AF76" s="153">
        <v>200</v>
      </c>
      <c r="AG76" s="153">
        <v>1772.18</v>
      </c>
    </row>
    <row r="77" spans="1:572" s="64" customFormat="1" x14ac:dyDescent="0.25">
      <c r="A77" s="54"/>
      <c r="B77" s="71" t="s">
        <v>7</v>
      </c>
      <c r="C77" s="54"/>
      <c r="D77" s="54"/>
      <c r="E77" s="54"/>
      <c r="F77" s="54"/>
      <c r="G77" s="91"/>
      <c r="H77" s="67"/>
      <c r="I77" s="54"/>
      <c r="J77" s="54"/>
      <c r="K77" s="54"/>
      <c r="L77" s="54"/>
      <c r="M77" s="66"/>
      <c r="N77" s="66"/>
      <c r="O77" s="66"/>
      <c r="P77" s="91"/>
      <c r="Q77" s="68"/>
      <c r="R77" s="52"/>
      <c r="S77" s="65"/>
      <c r="T77" s="54"/>
      <c r="U77" s="69"/>
      <c r="V77" s="52"/>
      <c r="W77" s="54"/>
      <c r="X77" s="70"/>
      <c r="Y77" s="54"/>
      <c r="Z77" s="71"/>
      <c r="AA77" s="54"/>
      <c r="AB77" s="70"/>
      <c r="AC77" s="54"/>
      <c r="AD77" s="69"/>
      <c r="AE77" s="66"/>
      <c r="AF77" s="66"/>
      <c r="AG77" s="72"/>
      <c r="AH77" s="54"/>
      <c r="AI77" s="71"/>
      <c r="AJ77" s="70"/>
      <c r="AK77" s="54"/>
      <c r="AL77" s="71"/>
      <c r="AM77" s="54"/>
      <c r="AN77" s="54"/>
      <c r="AO77" s="54"/>
      <c r="AP77" s="65"/>
      <c r="AQ77" s="63"/>
    </row>
    <row r="78" spans="1:572" s="150" customFormat="1" ht="31.5" x14ac:dyDescent="0.2">
      <c r="A78" s="150">
        <f>A76+1</f>
        <v>61</v>
      </c>
      <c r="B78" s="151" t="s">
        <v>376</v>
      </c>
      <c r="C78" s="151" t="s">
        <v>377</v>
      </c>
      <c r="D78" s="152" t="s">
        <v>384</v>
      </c>
      <c r="E78" s="151" t="s">
        <v>378</v>
      </c>
      <c r="F78" s="152" t="s">
        <v>384</v>
      </c>
      <c r="G78" s="153">
        <f t="shared" si="31"/>
        <v>8302.19</v>
      </c>
      <c r="H78" s="150">
        <f>H76+1</f>
        <v>23061</v>
      </c>
      <c r="I78" s="150" t="s">
        <v>68</v>
      </c>
      <c r="J78" s="151" t="str">
        <f>VLOOKUP(I78,Bidders!$A:$B,2, FALSE)</f>
        <v>CompanyName</v>
      </c>
      <c r="K78" s="151" t="str">
        <f>VLOOKUP(I78,Bidders!$A:$G,7, FALSE)</f>
        <v>Phone</v>
      </c>
      <c r="L78" s="151" t="str">
        <f>VLOOKUP(I78,Bidders!$A:$C,3,FALSE)&amp;VLOOKUP(I78,Bidders!$A:$D,4,FALSE)  &amp;VLOOKUP(I78,Bidders!$A:$E,5,FALSE) &amp;VLOOKUP(I78,Bidders!$A:$F,6, FALSE)</f>
        <v>Address1  City, State  ZipCode</v>
      </c>
      <c r="M78" s="153">
        <f t="shared" si="45"/>
        <v>-8302.19</v>
      </c>
      <c r="P78" s="151" t="e">
        <f>VLOOKUP(A78,'Surplus-137B Tax Payments'!$A:$D,10,FALSE)</f>
        <v>#N/A</v>
      </c>
      <c r="AD78" s="153">
        <f t="shared" si="46"/>
        <v>6581.4100000000008</v>
      </c>
      <c r="AE78" s="153">
        <v>1520.78</v>
      </c>
      <c r="AF78" s="153">
        <v>200</v>
      </c>
      <c r="AG78" s="153">
        <v>8302.19</v>
      </c>
    </row>
    <row r="79" spans="1:572" s="150" customFormat="1" ht="47.25" x14ac:dyDescent="0.2">
      <c r="A79" s="150">
        <f t="shared" si="44"/>
        <v>62</v>
      </c>
      <c r="B79" s="151" t="s">
        <v>379</v>
      </c>
      <c r="C79" s="151" t="s">
        <v>380</v>
      </c>
      <c r="D79" s="152" t="s">
        <v>382</v>
      </c>
      <c r="E79" s="151" t="s">
        <v>381</v>
      </c>
      <c r="F79" s="152" t="s">
        <v>383</v>
      </c>
      <c r="G79" s="153">
        <f t="shared" si="31"/>
        <v>35699.54</v>
      </c>
      <c r="H79" s="150">
        <f t="shared" ref="H79:H103" si="47">H78+1</f>
        <v>23062</v>
      </c>
      <c r="I79" s="150" t="s">
        <v>68</v>
      </c>
      <c r="J79" s="151" t="str">
        <f>VLOOKUP(I79,Bidders!$A:$B,2, FALSE)</f>
        <v>CompanyName</v>
      </c>
      <c r="K79" s="151" t="str">
        <f>VLOOKUP(I79,Bidders!$A:$G,7, FALSE)</f>
        <v>Phone</v>
      </c>
      <c r="L79" s="151" t="str">
        <f>VLOOKUP(I79,Bidders!$A:$C,3,FALSE)&amp;VLOOKUP(I79,Bidders!$A:$D,4,FALSE)  &amp;VLOOKUP(I79,Bidders!$A:$E,5,FALSE) &amp;VLOOKUP(I79,Bidders!$A:$F,6, FALSE)</f>
        <v>Address1  City, State  ZipCode</v>
      </c>
      <c r="M79" s="153">
        <f t="shared" si="45"/>
        <v>-35699.54</v>
      </c>
      <c r="P79" s="151" t="e">
        <f>VLOOKUP(A79,'Surplus-137B Tax Payments'!$A:$D,10,FALSE)</f>
        <v>#N/A</v>
      </c>
      <c r="AD79" s="153">
        <f t="shared" si="46"/>
        <v>27807.7</v>
      </c>
      <c r="AE79" s="153">
        <v>7691.84</v>
      </c>
      <c r="AF79" s="153">
        <v>200</v>
      </c>
      <c r="AG79" s="153">
        <v>35699.54</v>
      </c>
    </row>
    <row r="80" spans="1:572" s="150" customFormat="1" ht="31.5" x14ac:dyDescent="0.2">
      <c r="A80" s="150">
        <f t="shared" si="44"/>
        <v>63</v>
      </c>
      <c r="B80" s="151" t="s">
        <v>385</v>
      </c>
      <c r="C80" s="151" t="s">
        <v>386</v>
      </c>
      <c r="D80" s="152" t="s">
        <v>388</v>
      </c>
      <c r="E80" s="151" t="s">
        <v>387</v>
      </c>
      <c r="F80" s="152" t="s">
        <v>389</v>
      </c>
      <c r="G80" s="153">
        <f t="shared" si="31"/>
        <v>3931.36</v>
      </c>
      <c r="H80" s="150">
        <f t="shared" si="47"/>
        <v>23063</v>
      </c>
      <c r="I80" s="150" t="s">
        <v>68</v>
      </c>
      <c r="J80" s="151" t="str">
        <f>VLOOKUP(I80,Bidders!$A:$B,2, FALSE)</f>
        <v>CompanyName</v>
      </c>
      <c r="K80" s="151" t="str">
        <f>VLOOKUP(I80,Bidders!$A:$G,7, FALSE)</f>
        <v>Phone</v>
      </c>
      <c r="L80" s="151" t="str">
        <f>VLOOKUP(I80,Bidders!$A:$C,3,FALSE)&amp;VLOOKUP(I80,Bidders!$A:$D,4,FALSE)  &amp;VLOOKUP(I80,Bidders!$A:$E,5,FALSE) &amp;VLOOKUP(I80,Bidders!$A:$F,6, FALSE)</f>
        <v>Address1  City, State  ZipCode</v>
      </c>
      <c r="M80" s="153">
        <f t="shared" si="45"/>
        <v>-3931.36</v>
      </c>
      <c r="P80" s="151" t="e">
        <f>VLOOKUP(A80,'Surplus-137B Tax Payments'!$A:$D,10,FALSE)</f>
        <v>#N/A</v>
      </c>
      <c r="AD80" s="153">
        <f t="shared" si="46"/>
        <v>2653.2</v>
      </c>
      <c r="AE80" s="153">
        <v>1078.1600000000001</v>
      </c>
      <c r="AF80" s="153">
        <v>200</v>
      </c>
      <c r="AG80" s="153">
        <v>3931.36</v>
      </c>
    </row>
    <row r="81" spans="1:33" s="150" customFormat="1" ht="31.5" x14ac:dyDescent="0.2">
      <c r="A81" s="150">
        <f t="shared" si="44"/>
        <v>64</v>
      </c>
      <c r="B81" s="151" t="s">
        <v>390</v>
      </c>
      <c r="C81" s="151" t="s">
        <v>391</v>
      </c>
      <c r="D81" s="152" t="s">
        <v>334</v>
      </c>
      <c r="E81" s="151" t="s">
        <v>392</v>
      </c>
      <c r="F81" s="152" t="s">
        <v>393</v>
      </c>
      <c r="G81" s="153">
        <f t="shared" si="31"/>
        <v>4104.05</v>
      </c>
      <c r="H81" s="150">
        <f t="shared" si="47"/>
        <v>23064</v>
      </c>
      <c r="I81" s="150" t="s">
        <v>68</v>
      </c>
      <c r="J81" s="151" t="str">
        <f>VLOOKUP(I81,Bidders!$A:$B,2, FALSE)</f>
        <v>CompanyName</v>
      </c>
      <c r="K81" s="151" t="str">
        <f>VLOOKUP(I81,Bidders!$A:$G,7, FALSE)</f>
        <v>Phone</v>
      </c>
      <c r="L81" s="151" t="str">
        <f>VLOOKUP(I81,Bidders!$A:$C,3,FALSE)&amp;VLOOKUP(I81,Bidders!$A:$D,4,FALSE)  &amp;VLOOKUP(I81,Bidders!$A:$E,5,FALSE) &amp;VLOOKUP(I81,Bidders!$A:$F,6, FALSE)</f>
        <v>Address1  City, State  ZipCode</v>
      </c>
      <c r="M81" s="153">
        <f t="shared" si="45"/>
        <v>-4104.05</v>
      </c>
      <c r="P81" s="151" t="e">
        <f>VLOOKUP(A81,'Surplus-137B Tax Payments'!$A:$D,10,FALSE)</f>
        <v>#N/A</v>
      </c>
      <c r="AD81" s="153">
        <f t="shared" si="46"/>
        <v>3016.2200000000003</v>
      </c>
      <c r="AE81" s="153">
        <v>887.83</v>
      </c>
      <c r="AF81" s="153">
        <v>200</v>
      </c>
      <c r="AG81" s="153">
        <v>4104.05</v>
      </c>
    </row>
    <row r="82" spans="1:33" s="150" customFormat="1" ht="31.5" x14ac:dyDescent="0.2">
      <c r="A82" s="150">
        <f t="shared" si="44"/>
        <v>65</v>
      </c>
      <c r="B82" s="151" t="s">
        <v>394</v>
      </c>
      <c r="C82" s="151" t="s">
        <v>395</v>
      </c>
      <c r="D82" s="152" t="s">
        <v>397</v>
      </c>
      <c r="E82" s="150" t="s">
        <v>396</v>
      </c>
      <c r="F82" s="152" t="s">
        <v>397</v>
      </c>
      <c r="G82" s="153">
        <f t="shared" si="31"/>
        <v>4009</v>
      </c>
      <c r="H82" s="150">
        <f t="shared" si="47"/>
        <v>23065</v>
      </c>
      <c r="I82" s="150" t="s">
        <v>68</v>
      </c>
      <c r="J82" s="151" t="str">
        <f>VLOOKUP(I82,Bidders!$A:$B,2, FALSE)</f>
        <v>CompanyName</v>
      </c>
      <c r="K82" s="151" t="str">
        <f>VLOOKUP(I82,Bidders!$A:$G,7, FALSE)</f>
        <v>Phone</v>
      </c>
      <c r="L82" s="151" t="str">
        <f>VLOOKUP(I82,Bidders!$A:$C,3,FALSE)&amp;VLOOKUP(I82,Bidders!$A:$D,4,FALSE)  &amp;VLOOKUP(I82,Bidders!$A:$E,5,FALSE) &amp;VLOOKUP(I82,Bidders!$A:$F,6, FALSE)</f>
        <v>Address1  City, State  ZipCode</v>
      </c>
      <c r="M82" s="153">
        <f t="shared" si="45"/>
        <v>-4009</v>
      </c>
      <c r="P82" s="151" t="e">
        <f>VLOOKUP(A82,'Surplus-137B Tax Payments'!$A:$D,10,FALSE)</f>
        <v>#N/A</v>
      </c>
      <c r="AD82" s="153">
        <f t="shared" si="46"/>
        <v>2882.75</v>
      </c>
      <c r="AE82" s="153">
        <v>926.25</v>
      </c>
      <c r="AF82" s="153">
        <v>200</v>
      </c>
      <c r="AG82" s="153">
        <v>4009</v>
      </c>
    </row>
    <row r="83" spans="1:33" s="128" customFormat="1" ht="31.5" x14ac:dyDescent="0.2">
      <c r="A83" s="128">
        <f t="shared" si="44"/>
        <v>66</v>
      </c>
      <c r="B83" s="129" t="s">
        <v>398</v>
      </c>
      <c r="C83" s="130" t="s">
        <v>609</v>
      </c>
      <c r="D83" s="130" t="s">
        <v>400</v>
      </c>
      <c r="E83" s="129" t="s">
        <v>399</v>
      </c>
      <c r="F83" s="130" t="s">
        <v>401</v>
      </c>
      <c r="G83" s="145">
        <f t="shared" si="31"/>
        <v>5460.51</v>
      </c>
      <c r="H83" s="128">
        <f t="shared" si="47"/>
        <v>23066</v>
      </c>
      <c r="I83" s="128" t="s">
        <v>944</v>
      </c>
      <c r="J83" s="129" t="str">
        <f>VLOOKUP(I83,Bidders!$A:$B,2, FALSE)</f>
        <v>NEW AGE HOMES LLC</v>
      </c>
      <c r="K83" s="129" t="str">
        <f>VLOOKUP(I83,Bidders!$A:$G,7, FALSE)</f>
        <v>(317) 753-4096</v>
      </c>
      <c r="L83" s="129" t="str">
        <f>VLOOKUP(I83,Bidders!$A:$C,3,FALSE)&amp;VLOOKUP(I83,Bidders!$A:$D,4,FALSE)  &amp;VLOOKUP(I83,Bidders!$A:$E,5,FALSE) &amp;VLOOKUP(I83,Bidders!$A:$F,6, FALSE)</f>
        <v>6808 W 12TH ST INDIANAPOLIS, IN  46214</v>
      </c>
      <c r="M83" s="145">
        <f t="shared" si="45"/>
        <v>9539.49</v>
      </c>
      <c r="N83" s="258">
        <v>15000</v>
      </c>
      <c r="P83" s="129" t="e">
        <f>VLOOKUP(A83,'Surplus-137B Tax Payments'!$A:$D,10,FALSE)</f>
        <v>#N/A</v>
      </c>
      <c r="AD83" s="145">
        <f t="shared" si="46"/>
        <v>4861.6500000000005</v>
      </c>
      <c r="AE83" s="145">
        <v>398.86</v>
      </c>
      <c r="AF83" s="145">
        <v>200</v>
      </c>
      <c r="AG83" s="145">
        <v>5460.51</v>
      </c>
    </row>
    <row r="84" spans="1:33" s="143" customFormat="1" ht="31.5" x14ac:dyDescent="0.2">
      <c r="A84" s="143">
        <f t="shared" si="44"/>
        <v>67</v>
      </c>
      <c r="B84" s="142" t="s">
        <v>402</v>
      </c>
      <c r="C84" s="142" t="s">
        <v>403</v>
      </c>
      <c r="D84" s="144" t="s">
        <v>405</v>
      </c>
      <c r="E84" s="142" t="s">
        <v>404</v>
      </c>
      <c r="F84" s="142" t="s">
        <v>405</v>
      </c>
      <c r="G84" s="147">
        <f t="shared" si="31"/>
        <v>0</v>
      </c>
      <c r="H84" s="143">
        <f t="shared" si="47"/>
        <v>23067</v>
      </c>
      <c r="I84" s="143" t="s">
        <v>68</v>
      </c>
      <c r="J84" s="142" t="str">
        <f>VLOOKUP(I84,Bidders!$A:$B,2, FALSE)</f>
        <v>CompanyName</v>
      </c>
      <c r="K84" s="142" t="str">
        <f>VLOOKUP(I84,Bidders!$A:$G,7, FALSE)</f>
        <v>Phone</v>
      </c>
      <c r="L84" s="142" t="str">
        <f>VLOOKUP(I84,Bidders!$A:$C,3,FALSE)&amp;VLOOKUP(I84,Bidders!$A:$D,4,FALSE)  &amp;VLOOKUP(I84,Bidders!$A:$E,5,FALSE) &amp;VLOOKUP(I84,Bidders!$A:$F,6, FALSE)</f>
        <v>Address1  City, State  ZipCode</v>
      </c>
      <c r="M84" s="147">
        <f t="shared" si="45"/>
        <v>0</v>
      </c>
      <c r="P84" s="142" t="e">
        <f>VLOOKUP(A84,'Surplus-137B Tax Payments'!$A:$D,10,FALSE)</f>
        <v>#N/A</v>
      </c>
      <c r="AD84" s="147">
        <f t="shared" si="46"/>
        <v>0</v>
      </c>
      <c r="AE84" s="147">
        <v>0</v>
      </c>
      <c r="AF84" s="147">
        <v>0</v>
      </c>
      <c r="AG84" s="147">
        <v>0</v>
      </c>
    </row>
    <row r="85" spans="1:33" s="128" customFormat="1" ht="31.5" x14ac:dyDescent="0.2">
      <c r="A85" s="128">
        <f t="shared" si="44"/>
        <v>68</v>
      </c>
      <c r="B85" s="129" t="s">
        <v>406</v>
      </c>
      <c r="C85" s="129" t="s">
        <v>332</v>
      </c>
      <c r="D85" s="130" t="s">
        <v>334</v>
      </c>
      <c r="E85" s="129" t="s">
        <v>407</v>
      </c>
      <c r="F85" s="130" t="s">
        <v>408</v>
      </c>
      <c r="G85" s="145">
        <f t="shared" ref="G85:G99" si="48">AG85</f>
        <v>5564.25</v>
      </c>
      <c r="H85" s="128">
        <f t="shared" si="47"/>
        <v>23068</v>
      </c>
      <c r="I85" s="128" t="s">
        <v>626</v>
      </c>
      <c r="J85" s="129" t="str">
        <f>VLOOKUP(I85,Bidders!$A:$B,2, FALSE)</f>
        <v>SAVVY IN LLC DBA FTB COLLATERAL ASSIGNEE</v>
      </c>
      <c r="K85" s="129" t="str">
        <f>VLOOKUP(I85,Bidders!$A:$G,7, FALSE)</f>
        <v>(561) 487-2742</v>
      </c>
      <c r="L85" s="129" t="str">
        <f>VLOOKUP(I85,Bidders!$A:$C,3,FALSE)&amp;VLOOKUP(I85,Bidders!$A:$D,4,FALSE)  &amp;VLOOKUP(I85,Bidders!$A:$E,5,FALSE) &amp;VLOOKUP(I85,Bidders!$A:$F,6, FALSE)</f>
        <v>P.O. BOX 1000 - DEPT, #3035  MEMPHIS, TN  38148</v>
      </c>
      <c r="M85" s="145">
        <f t="shared" si="45"/>
        <v>33246.75</v>
      </c>
      <c r="N85" s="258">
        <v>38811</v>
      </c>
      <c r="P85" s="129" t="e">
        <f>VLOOKUP(A85,'Surplus-137B Tax Payments'!$A:$D,10,FALSE)</f>
        <v>#N/A</v>
      </c>
      <c r="AD85" s="145">
        <f t="shared" si="46"/>
        <v>4079.58</v>
      </c>
      <c r="AE85" s="145">
        <v>1284.67</v>
      </c>
      <c r="AF85" s="145">
        <v>200</v>
      </c>
      <c r="AG85" s="145">
        <v>5564.25</v>
      </c>
    </row>
    <row r="86" spans="1:33" s="128" customFormat="1" ht="31.5" x14ac:dyDescent="0.2">
      <c r="A86" s="128">
        <f t="shared" si="44"/>
        <v>69</v>
      </c>
      <c r="B86" s="129" t="s">
        <v>409</v>
      </c>
      <c r="C86" s="129" t="s">
        <v>410</v>
      </c>
      <c r="D86" s="130" t="s">
        <v>412</v>
      </c>
      <c r="E86" s="129" t="s">
        <v>411</v>
      </c>
      <c r="F86" s="130" t="s">
        <v>413</v>
      </c>
      <c r="G86" s="145">
        <f t="shared" si="48"/>
        <v>14815.34</v>
      </c>
      <c r="H86" s="128">
        <f t="shared" si="47"/>
        <v>23069</v>
      </c>
      <c r="I86" s="128" t="s">
        <v>626</v>
      </c>
      <c r="J86" s="129" t="str">
        <f>VLOOKUP(I86,Bidders!$A:$B,2, FALSE)</f>
        <v>SAVVY IN LLC DBA FTB COLLATERAL ASSIGNEE</v>
      </c>
      <c r="K86" s="129" t="str">
        <f>VLOOKUP(I86,Bidders!$A:$G,7, FALSE)</f>
        <v>(561) 487-2742</v>
      </c>
      <c r="L86" s="129" t="str">
        <f>VLOOKUP(I86,Bidders!$A:$C,3,FALSE)&amp;VLOOKUP(I86,Bidders!$A:$D,4,FALSE)  &amp;VLOOKUP(I86,Bidders!$A:$E,5,FALSE) &amp;VLOOKUP(I86,Bidders!$A:$F,6, FALSE)</f>
        <v>P.O. BOX 1000 - DEPT, #3035  MEMPHIS, TN  38148</v>
      </c>
      <c r="M86" s="145">
        <f t="shared" si="45"/>
        <v>190185.66</v>
      </c>
      <c r="N86" s="258">
        <v>205001</v>
      </c>
      <c r="P86" s="129" t="e">
        <f>VLOOKUP(A86,'Surplus-137B Tax Payments'!$A:$D,10,FALSE)</f>
        <v>#N/A</v>
      </c>
      <c r="AD86" s="145">
        <f t="shared" si="46"/>
        <v>11089.32</v>
      </c>
      <c r="AE86" s="145">
        <v>3526.02</v>
      </c>
      <c r="AF86" s="145">
        <v>200</v>
      </c>
      <c r="AG86" s="145">
        <v>14815.34</v>
      </c>
    </row>
    <row r="87" spans="1:33" s="150" customFormat="1" ht="31.5" x14ac:dyDescent="0.2">
      <c r="A87" s="150">
        <f t="shared" si="44"/>
        <v>70</v>
      </c>
      <c r="B87" s="151" t="s">
        <v>414</v>
      </c>
      <c r="C87" s="151" t="s">
        <v>415</v>
      </c>
      <c r="D87" s="152" t="s">
        <v>417</v>
      </c>
      <c r="E87" s="151" t="s">
        <v>416</v>
      </c>
      <c r="F87" s="152" t="s">
        <v>417</v>
      </c>
      <c r="G87" s="153">
        <f t="shared" si="48"/>
        <v>1462.93</v>
      </c>
      <c r="H87" s="150">
        <f t="shared" si="47"/>
        <v>23070</v>
      </c>
      <c r="I87" s="150" t="s">
        <v>68</v>
      </c>
      <c r="J87" s="151" t="str">
        <f>VLOOKUP(I87,Bidders!$A:$B,2, FALSE)</f>
        <v>CompanyName</v>
      </c>
      <c r="K87" s="151" t="str">
        <f>VLOOKUP(I87,Bidders!$A:$G,7, FALSE)</f>
        <v>Phone</v>
      </c>
      <c r="L87" s="151" t="str">
        <f>VLOOKUP(I87,Bidders!$A:$C,3,FALSE)&amp;VLOOKUP(I87,Bidders!$A:$D,4,FALSE)  &amp;VLOOKUP(I87,Bidders!$A:$E,5,FALSE) &amp;VLOOKUP(I87,Bidders!$A:$F,6, FALSE)</f>
        <v>Address1  City, State  ZipCode</v>
      </c>
      <c r="M87" s="153">
        <f t="shared" si="45"/>
        <v>-1462.93</v>
      </c>
      <c r="P87" s="151" t="e">
        <f>VLOOKUP(A87,'Surplus-137B Tax Payments'!$A:$D,10,FALSE)</f>
        <v>#N/A</v>
      </c>
      <c r="AD87" s="153">
        <f t="shared" si="46"/>
        <v>695.98</v>
      </c>
      <c r="AE87" s="153">
        <v>566.95000000000005</v>
      </c>
      <c r="AF87" s="153">
        <v>200</v>
      </c>
      <c r="AG87" s="153">
        <v>1462.93</v>
      </c>
    </row>
    <row r="88" spans="1:33" s="150" customFormat="1" ht="31.5" x14ac:dyDescent="0.2">
      <c r="A88" s="150">
        <f t="shared" si="44"/>
        <v>71</v>
      </c>
      <c r="B88" s="151" t="s">
        <v>418</v>
      </c>
      <c r="C88" s="152" t="s">
        <v>612</v>
      </c>
      <c r="D88" s="152" t="s">
        <v>420</v>
      </c>
      <c r="E88" s="151" t="s">
        <v>419</v>
      </c>
      <c r="F88" s="152" t="s">
        <v>421</v>
      </c>
      <c r="G88" s="153">
        <f t="shared" si="48"/>
        <v>2932.98</v>
      </c>
      <c r="H88" s="150">
        <f t="shared" si="47"/>
        <v>23071</v>
      </c>
      <c r="I88" s="150" t="s">
        <v>68</v>
      </c>
      <c r="J88" s="151" t="str">
        <f>VLOOKUP(I88,Bidders!$A:$B,2, FALSE)</f>
        <v>CompanyName</v>
      </c>
      <c r="K88" s="151" t="str">
        <f>VLOOKUP(I88,Bidders!$A:$G,7, FALSE)</f>
        <v>Phone</v>
      </c>
      <c r="L88" s="151" t="str">
        <f>VLOOKUP(I88,Bidders!$A:$C,3,FALSE)&amp;VLOOKUP(I88,Bidders!$A:$D,4,FALSE)  &amp;VLOOKUP(I88,Bidders!$A:$E,5,FALSE) &amp;VLOOKUP(I88,Bidders!$A:$F,6, FALSE)</f>
        <v>Address1  City, State  ZipCode</v>
      </c>
      <c r="M88" s="153">
        <f t="shared" si="45"/>
        <v>-2932.98</v>
      </c>
      <c r="P88" s="151" t="e">
        <f>VLOOKUP(A88,'Surplus-137B Tax Payments'!$A:$D,10,FALSE)</f>
        <v>#N/A</v>
      </c>
      <c r="AD88" s="153">
        <f t="shared" si="46"/>
        <v>2097.7200000000003</v>
      </c>
      <c r="AE88" s="153">
        <v>635.26</v>
      </c>
      <c r="AF88" s="153">
        <v>200</v>
      </c>
      <c r="AG88" s="153">
        <v>2932.98</v>
      </c>
    </row>
    <row r="89" spans="1:33" s="143" customFormat="1" ht="47.25" x14ac:dyDescent="0.2">
      <c r="A89" s="143">
        <f t="shared" si="44"/>
        <v>72</v>
      </c>
      <c r="B89" s="142" t="s">
        <v>601</v>
      </c>
      <c r="C89" s="142" t="s">
        <v>602</v>
      </c>
      <c r="D89" s="144" t="s">
        <v>604</v>
      </c>
      <c r="E89" s="142" t="s">
        <v>603</v>
      </c>
      <c r="F89" s="142" t="s">
        <v>605</v>
      </c>
      <c r="G89" s="147">
        <f t="shared" si="48"/>
        <v>0</v>
      </c>
      <c r="H89" s="143">
        <f t="shared" si="47"/>
        <v>23072</v>
      </c>
      <c r="I89" s="143" t="s">
        <v>68</v>
      </c>
      <c r="J89" s="142" t="str">
        <f>VLOOKUP(I89,Bidders!$A:$B,2, FALSE)</f>
        <v>CompanyName</v>
      </c>
      <c r="K89" s="142" t="str">
        <f>VLOOKUP(I89,Bidders!$A:$G,7, FALSE)</f>
        <v>Phone</v>
      </c>
      <c r="L89" s="142" t="str">
        <f>VLOOKUP(I89,Bidders!$A:$C,3,FALSE)&amp;VLOOKUP(I89,Bidders!$A:$D,4,FALSE)  &amp;VLOOKUP(I89,Bidders!$A:$E,5,FALSE) &amp;VLOOKUP(I89,Bidders!$A:$F,6, FALSE)</f>
        <v>Address1  City, State  ZipCode</v>
      </c>
      <c r="M89" s="147">
        <f t="shared" si="45"/>
        <v>0</v>
      </c>
      <c r="P89" s="142" t="e">
        <f>VLOOKUP(A89,'Surplus-137B Tax Payments'!$A:$D,10,FALSE)</f>
        <v>#N/A</v>
      </c>
      <c r="AD89" s="147">
        <f t="shared" si="46"/>
        <v>0</v>
      </c>
      <c r="AE89" s="147">
        <v>0</v>
      </c>
      <c r="AF89" s="147">
        <v>0</v>
      </c>
      <c r="AG89" s="147">
        <v>0</v>
      </c>
    </row>
    <row r="90" spans="1:33" s="150" customFormat="1" ht="31.5" x14ac:dyDescent="0.2">
      <c r="A90" s="150">
        <f t="shared" si="44"/>
        <v>73</v>
      </c>
      <c r="B90" s="151" t="s">
        <v>422</v>
      </c>
      <c r="C90" s="151" t="s">
        <v>423</v>
      </c>
      <c r="D90" s="152" t="s">
        <v>425</v>
      </c>
      <c r="E90" s="151" t="s">
        <v>424</v>
      </c>
      <c r="F90" s="152" t="s">
        <v>425</v>
      </c>
      <c r="G90" s="153">
        <f t="shared" si="48"/>
        <v>1835.11</v>
      </c>
      <c r="H90" s="150">
        <f t="shared" si="47"/>
        <v>23073</v>
      </c>
      <c r="I90" s="150" t="s">
        <v>68</v>
      </c>
      <c r="J90" s="151" t="str">
        <f>VLOOKUP(I90,Bidders!$A:$B,2, FALSE)</f>
        <v>CompanyName</v>
      </c>
      <c r="K90" s="151" t="str">
        <f>VLOOKUP(I90,Bidders!$A:$G,7, FALSE)</f>
        <v>Phone</v>
      </c>
      <c r="L90" s="151" t="str">
        <f>VLOOKUP(I90,Bidders!$A:$C,3,FALSE)&amp;VLOOKUP(I90,Bidders!$A:$D,4,FALSE)  &amp;VLOOKUP(I90,Bidders!$A:$E,5,FALSE) &amp;VLOOKUP(I90,Bidders!$A:$F,6, FALSE)</f>
        <v>Address1  City, State  ZipCode</v>
      </c>
      <c r="M90" s="153">
        <f t="shared" si="45"/>
        <v>-1835.11</v>
      </c>
      <c r="P90" s="151" t="e">
        <f>VLOOKUP(A90,'Surplus-137B Tax Payments'!$A:$D,10,FALSE)</f>
        <v>#N/A</v>
      </c>
      <c r="AD90" s="153">
        <f t="shared" si="46"/>
        <v>448.04999999999995</v>
      </c>
      <c r="AE90" s="153">
        <v>1187.06</v>
      </c>
      <c r="AF90" s="153">
        <v>200</v>
      </c>
      <c r="AG90" s="153">
        <v>1835.11</v>
      </c>
    </row>
    <row r="91" spans="1:33" s="150" customFormat="1" ht="31.5" x14ac:dyDescent="0.2">
      <c r="A91" s="150">
        <f t="shared" si="44"/>
        <v>74</v>
      </c>
      <c r="B91" s="151" t="s">
        <v>426</v>
      </c>
      <c r="C91" s="151" t="s">
        <v>427</v>
      </c>
      <c r="D91" s="152" t="s">
        <v>429</v>
      </c>
      <c r="E91" s="151" t="s">
        <v>428</v>
      </c>
      <c r="F91" s="152" t="s">
        <v>429</v>
      </c>
      <c r="G91" s="153">
        <f t="shared" si="48"/>
        <v>1606.22</v>
      </c>
      <c r="H91" s="150">
        <f t="shared" si="47"/>
        <v>23074</v>
      </c>
      <c r="I91" s="150" t="s">
        <v>68</v>
      </c>
      <c r="J91" s="151" t="str">
        <f>VLOOKUP(I91,Bidders!$A:$B,2, FALSE)</f>
        <v>CompanyName</v>
      </c>
      <c r="K91" s="151" t="str">
        <f>VLOOKUP(I91,Bidders!$A:$G,7, FALSE)</f>
        <v>Phone</v>
      </c>
      <c r="L91" s="151" t="str">
        <f>VLOOKUP(I91,Bidders!$A:$C,3,FALSE)&amp;VLOOKUP(I91,Bidders!$A:$D,4,FALSE)  &amp;VLOOKUP(I91,Bidders!$A:$E,5,FALSE) &amp;VLOOKUP(I91,Bidders!$A:$F,6, FALSE)</f>
        <v>Address1  City, State  ZipCode</v>
      </c>
      <c r="M91" s="153">
        <f t="shared" si="45"/>
        <v>-1606.22</v>
      </c>
      <c r="P91" s="151" t="e">
        <f>VLOOKUP(A91,'Surplus-137B Tax Payments'!$A:$D,10,FALSE)</f>
        <v>#N/A</v>
      </c>
      <c r="AD91" s="153">
        <f t="shared" si="46"/>
        <v>1084.17</v>
      </c>
      <c r="AE91" s="153">
        <v>322.05</v>
      </c>
      <c r="AF91" s="153">
        <v>200</v>
      </c>
      <c r="AG91" s="153">
        <v>1606.22</v>
      </c>
    </row>
    <row r="92" spans="1:33" s="128" customFormat="1" ht="31.5" x14ac:dyDescent="0.2">
      <c r="A92" s="128">
        <f t="shared" si="44"/>
        <v>75</v>
      </c>
      <c r="B92" s="129" t="s">
        <v>430</v>
      </c>
      <c r="C92" s="129" t="s">
        <v>391</v>
      </c>
      <c r="D92" s="130" t="s">
        <v>334</v>
      </c>
      <c r="E92" s="129" t="s">
        <v>431</v>
      </c>
      <c r="F92" s="130" t="s">
        <v>432</v>
      </c>
      <c r="G92" s="145">
        <f t="shared" si="48"/>
        <v>5127.8500000000004</v>
      </c>
      <c r="H92" s="128">
        <f t="shared" si="47"/>
        <v>23075</v>
      </c>
      <c r="I92" s="128" t="s">
        <v>657</v>
      </c>
      <c r="J92" s="129" t="str">
        <f>VLOOKUP(I92,Bidders!$A:$B,2, FALSE)</f>
        <v>M&amp;M INVESTMENT GROUP, LLC     FIRST MERCHANTS BANK</v>
      </c>
      <c r="K92" s="129" t="str">
        <f>VLOOKUP(I92,Bidders!$A:$G,7, FALSE)</f>
        <v>(812) 405-6077</v>
      </c>
      <c r="L92" s="129" t="str">
        <f>VLOOKUP(I92,Bidders!$A:$C,3,FALSE)&amp;VLOOKUP(I92,Bidders!$A:$D,4,FALSE)  &amp;VLOOKUP(I92,Bidders!$A:$E,5,FALSE) &amp;VLOOKUP(I92,Bidders!$A:$F,6, FALSE)</f>
        <v>319 N. EWING STREET SEYMOUR, IN  47274</v>
      </c>
      <c r="M92" s="145">
        <f t="shared" si="45"/>
        <v>37008.15</v>
      </c>
      <c r="N92" s="258">
        <v>42136</v>
      </c>
      <c r="P92" s="129" t="e">
        <f>VLOOKUP(A92,'Surplus-137B Tax Payments'!$A:$D,10,FALSE)</f>
        <v>#N/A</v>
      </c>
      <c r="AD92" s="145">
        <f t="shared" si="46"/>
        <v>3807.1800000000003</v>
      </c>
      <c r="AE92" s="145">
        <v>1120.67</v>
      </c>
      <c r="AF92" s="145">
        <v>200</v>
      </c>
      <c r="AG92" s="145">
        <v>5127.8500000000004</v>
      </c>
    </row>
    <row r="93" spans="1:33" s="143" customFormat="1" ht="47.25" x14ac:dyDescent="0.2">
      <c r="A93" s="143">
        <f t="shared" si="44"/>
        <v>76</v>
      </c>
      <c r="B93" s="142" t="s">
        <v>606</v>
      </c>
      <c r="C93" s="142" t="s">
        <v>602</v>
      </c>
      <c r="D93" s="144" t="s">
        <v>604</v>
      </c>
      <c r="E93" s="142" t="s">
        <v>607</v>
      </c>
      <c r="F93" s="142" t="s">
        <v>608</v>
      </c>
      <c r="G93" s="147">
        <f t="shared" si="48"/>
        <v>0</v>
      </c>
      <c r="H93" s="143">
        <f t="shared" si="47"/>
        <v>23076</v>
      </c>
      <c r="I93" s="143" t="s">
        <v>68</v>
      </c>
      <c r="J93" s="142" t="str">
        <f>VLOOKUP(I93,Bidders!$A:$B,2, FALSE)</f>
        <v>CompanyName</v>
      </c>
      <c r="K93" s="142" t="str">
        <f>VLOOKUP(I93,Bidders!$A:$G,7, FALSE)</f>
        <v>Phone</v>
      </c>
      <c r="L93" s="142" t="str">
        <f>VLOOKUP(I93,Bidders!$A:$C,3,FALSE)&amp;VLOOKUP(I93,Bidders!$A:$D,4,FALSE)  &amp;VLOOKUP(I93,Bidders!$A:$E,5,FALSE) &amp;VLOOKUP(I93,Bidders!$A:$F,6, FALSE)</f>
        <v>Address1  City, State  ZipCode</v>
      </c>
      <c r="M93" s="147">
        <f t="shared" si="45"/>
        <v>0</v>
      </c>
      <c r="P93" s="142" t="e">
        <f>VLOOKUP(A93,'Surplus-137B Tax Payments'!$A:$D,10,FALSE)</f>
        <v>#N/A</v>
      </c>
      <c r="AD93" s="147">
        <f t="shared" si="46"/>
        <v>0</v>
      </c>
      <c r="AE93" s="147">
        <v>0</v>
      </c>
      <c r="AF93" s="147">
        <v>0</v>
      </c>
      <c r="AG93" s="147">
        <v>0</v>
      </c>
    </row>
    <row r="94" spans="1:33" s="128" customFormat="1" ht="31.5" x14ac:dyDescent="0.2">
      <c r="A94" s="128">
        <f t="shared" si="44"/>
        <v>77</v>
      </c>
      <c r="B94" s="129" t="s">
        <v>433</v>
      </c>
      <c r="C94" s="130" t="s">
        <v>609</v>
      </c>
      <c r="D94" s="130" t="s">
        <v>400</v>
      </c>
      <c r="E94" s="129" t="s">
        <v>434</v>
      </c>
      <c r="F94" s="130" t="s">
        <v>435</v>
      </c>
      <c r="G94" s="145">
        <f t="shared" si="48"/>
        <v>15122.3</v>
      </c>
      <c r="H94" s="128">
        <f t="shared" si="47"/>
        <v>23077</v>
      </c>
      <c r="I94" s="128" t="s">
        <v>1235</v>
      </c>
      <c r="J94" s="129" t="str">
        <f>VLOOKUP(I94,Bidders!$A:$B,2, FALSE)</f>
        <v>ANDY AND DEBBIE WILSON, LLC</v>
      </c>
      <c r="K94" s="129" t="str">
        <f>VLOOKUP(I94,Bidders!$A:$G,7, FALSE)</f>
        <v>(703) 300-4446</v>
      </c>
      <c r="L94" s="129" t="str">
        <f>VLOOKUP(I94,Bidders!$A:$C,3,FALSE)&amp;VLOOKUP(I94,Bidders!$A:$D,4,FALSE)  &amp;VLOOKUP(I94,Bidders!$A:$E,5,FALSE) &amp;VLOOKUP(I94,Bidders!$A:$F,6, FALSE)</f>
        <v>1350 BEVERLY ROAD, SUITE 115-316  MCLEAN, VA  22101</v>
      </c>
      <c r="M94" s="145">
        <f t="shared" si="45"/>
        <v>877.70000000000073</v>
      </c>
      <c r="N94" s="258">
        <v>16000</v>
      </c>
      <c r="P94" s="129" t="e">
        <f>VLOOKUP(A94,'Surplus-137B Tax Payments'!$A:$D,10,FALSE)</f>
        <v>#N/A</v>
      </c>
      <c r="AD94" s="145">
        <f t="shared" si="46"/>
        <v>12160.609999999999</v>
      </c>
      <c r="AE94" s="145">
        <v>2761.69</v>
      </c>
      <c r="AF94" s="145">
        <v>200</v>
      </c>
      <c r="AG94" s="145">
        <v>15122.3</v>
      </c>
    </row>
    <row r="95" spans="1:33" s="128" customFormat="1" ht="31.5" x14ac:dyDescent="0.2">
      <c r="A95" s="128">
        <f t="shared" si="44"/>
        <v>78</v>
      </c>
      <c r="B95" s="129" t="s">
        <v>436</v>
      </c>
      <c r="C95" s="130" t="s">
        <v>610</v>
      </c>
      <c r="D95" s="130" t="s">
        <v>400</v>
      </c>
      <c r="E95" s="129" t="s">
        <v>437</v>
      </c>
      <c r="F95" s="130" t="s">
        <v>438</v>
      </c>
      <c r="G95" s="145">
        <f t="shared" si="48"/>
        <v>2182.5700000000002</v>
      </c>
      <c r="H95" s="128">
        <f t="shared" si="47"/>
        <v>23078</v>
      </c>
      <c r="I95" s="128" t="s">
        <v>109</v>
      </c>
      <c r="J95" s="129" t="str">
        <f>VLOOKUP(I95,Bidders!$A:$B,2, FALSE)</f>
        <v>MICHAEL ARANY</v>
      </c>
      <c r="K95" s="129" t="str">
        <f>VLOOKUP(I95,Bidders!$A:$G,7, FALSE)</f>
        <v>(812) 345-2602</v>
      </c>
      <c r="L95" s="129" t="str">
        <f>VLOOKUP(I95,Bidders!$A:$C,3,FALSE)&amp;VLOOKUP(I95,Bidders!$A:$D,4,FALSE)  &amp;VLOOKUP(I95,Bidders!$A:$E,5,FALSE) &amp;VLOOKUP(I95,Bidders!$A:$F,6, FALSE)</f>
        <v>2043 W STANTON CT  BLOOMINGTON, IN  47404</v>
      </c>
      <c r="M95" s="145">
        <f t="shared" si="45"/>
        <v>0</v>
      </c>
      <c r="N95" s="258">
        <v>2182.5700000000002</v>
      </c>
      <c r="P95" s="129" t="e">
        <f>VLOOKUP(A95,'Surplus-137B Tax Payments'!$A:$D,10,FALSE)</f>
        <v>#N/A</v>
      </c>
      <c r="AD95" s="145">
        <f t="shared" si="46"/>
        <v>1646.4700000000003</v>
      </c>
      <c r="AE95" s="145">
        <v>336.1</v>
      </c>
      <c r="AF95" s="145">
        <v>200</v>
      </c>
      <c r="AG95" s="145">
        <v>2182.5700000000002</v>
      </c>
    </row>
    <row r="96" spans="1:33" s="260" customFormat="1" ht="31.5" x14ac:dyDescent="0.2">
      <c r="A96" s="260">
        <f t="shared" si="44"/>
        <v>79</v>
      </c>
      <c r="B96" s="261" t="s">
        <v>439</v>
      </c>
      <c r="C96" s="261" t="s">
        <v>440</v>
      </c>
      <c r="D96" s="262" t="s">
        <v>442</v>
      </c>
      <c r="E96" s="261" t="s">
        <v>441</v>
      </c>
      <c r="F96" s="262" t="s">
        <v>443</v>
      </c>
      <c r="G96" s="263">
        <f t="shared" si="48"/>
        <v>2397.7399999999998</v>
      </c>
      <c r="H96" s="260">
        <f t="shared" si="47"/>
        <v>23079</v>
      </c>
      <c r="I96" s="260" t="s">
        <v>667</v>
      </c>
      <c r="J96" s="261" t="str">
        <f>VLOOKUP(I96,Bidders!$A:$B,2, FALSE)</f>
        <v>SABRE INVESTMENTS, LLC</v>
      </c>
      <c r="K96" s="261" t="str">
        <f>VLOOKUP(I96,Bidders!$A:$G,7, FALSE)</f>
        <v>(618) 457-4334</v>
      </c>
      <c r="L96" s="261" t="str">
        <f>VLOOKUP(I96,Bidders!$A:$C,3,FALSE)&amp;VLOOKUP(I96,Bidders!$A:$D,4,FALSE)  &amp;VLOOKUP(I96,Bidders!$A:$E,5,FALSE) &amp;VLOOKUP(I96,Bidders!$A:$F,6, FALSE)</f>
        <v>P. O. BOX 3074   CARBONDALE,  IL 62902</v>
      </c>
      <c r="M96" s="263">
        <f t="shared" si="45"/>
        <v>47838.26</v>
      </c>
      <c r="N96" s="265">
        <v>50236</v>
      </c>
      <c r="P96" s="261" t="e">
        <f>VLOOKUP(A96,'Surplus-137B Tax Payments'!$A:$D,10,FALSE)</f>
        <v>#N/A</v>
      </c>
      <c r="U96" s="265">
        <v>2650.62</v>
      </c>
      <c r="V96" s="266">
        <v>45204</v>
      </c>
      <c r="W96" s="260">
        <v>27941</v>
      </c>
      <c r="X96" s="260" t="s">
        <v>440</v>
      </c>
      <c r="AD96" s="263">
        <f t="shared" si="46"/>
        <v>1723.1399999999999</v>
      </c>
      <c r="AE96" s="263">
        <v>474.6</v>
      </c>
      <c r="AF96" s="263">
        <v>200</v>
      </c>
      <c r="AG96" s="263">
        <v>2397.7399999999998</v>
      </c>
    </row>
    <row r="97" spans="1:43" s="150" customFormat="1" ht="31.5" x14ac:dyDescent="0.2">
      <c r="A97" s="150">
        <f t="shared" si="44"/>
        <v>80</v>
      </c>
      <c r="B97" s="151" t="s">
        <v>444</v>
      </c>
      <c r="C97" s="151" t="s">
        <v>386</v>
      </c>
      <c r="D97" s="152" t="s">
        <v>388</v>
      </c>
      <c r="E97" s="151" t="s">
        <v>445</v>
      </c>
      <c r="F97" s="152" t="s">
        <v>446</v>
      </c>
      <c r="G97" s="153">
        <f t="shared" si="48"/>
        <v>29919.84</v>
      </c>
      <c r="H97" s="150">
        <f t="shared" si="47"/>
        <v>23080</v>
      </c>
      <c r="I97" s="150" t="s">
        <v>68</v>
      </c>
      <c r="J97" s="151" t="str">
        <f>VLOOKUP(I97,Bidders!$A:$B,2, FALSE)</f>
        <v>CompanyName</v>
      </c>
      <c r="K97" s="151" t="str">
        <f>VLOOKUP(I97,Bidders!$A:$G,7, FALSE)</f>
        <v>Phone</v>
      </c>
      <c r="L97" s="151" t="str">
        <f>VLOOKUP(I97,Bidders!$A:$C,3,FALSE)&amp;VLOOKUP(I97,Bidders!$A:$D,4,FALSE)  &amp;VLOOKUP(I97,Bidders!$A:$E,5,FALSE) &amp;VLOOKUP(I97,Bidders!$A:$F,6, FALSE)</f>
        <v>Address1  City, State  ZipCode</v>
      </c>
      <c r="M97" s="153">
        <f t="shared" si="45"/>
        <v>-29919.84</v>
      </c>
      <c r="P97" s="151" t="e">
        <f>VLOOKUP(A97,'Surplus-137B Tax Payments'!$A:$D,10,FALSE)</f>
        <v>#N/A</v>
      </c>
      <c r="AD97" s="153">
        <f t="shared" si="46"/>
        <v>19746.16</v>
      </c>
      <c r="AE97" s="153">
        <v>9973.68</v>
      </c>
      <c r="AF97" s="153">
        <v>200</v>
      </c>
      <c r="AG97" s="153">
        <v>29919.84</v>
      </c>
    </row>
    <row r="98" spans="1:43" s="150" customFormat="1" ht="31.5" x14ac:dyDescent="0.2">
      <c r="A98" s="150">
        <f t="shared" si="44"/>
        <v>81</v>
      </c>
      <c r="B98" s="151" t="s">
        <v>447</v>
      </c>
      <c r="C98" s="151" t="s">
        <v>448</v>
      </c>
      <c r="D98" s="152" t="s">
        <v>450</v>
      </c>
      <c r="E98" s="151" t="s">
        <v>449</v>
      </c>
      <c r="F98" s="152" t="s">
        <v>450</v>
      </c>
      <c r="G98" s="153">
        <f t="shared" si="48"/>
        <v>4197.59</v>
      </c>
      <c r="H98" s="150">
        <f t="shared" si="47"/>
        <v>23081</v>
      </c>
      <c r="I98" s="150" t="s">
        <v>68</v>
      </c>
      <c r="J98" s="151" t="str">
        <f>VLOOKUP(I98,Bidders!$A:$B,2, FALSE)</f>
        <v>CompanyName</v>
      </c>
      <c r="K98" s="151" t="str">
        <f>VLOOKUP(I98,Bidders!$A:$G,7, FALSE)</f>
        <v>Phone</v>
      </c>
      <c r="L98" s="151" t="str">
        <f>VLOOKUP(I98,Bidders!$A:$C,3,FALSE)&amp;VLOOKUP(I98,Bidders!$A:$D,4,FALSE)  &amp;VLOOKUP(I98,Bidders!$A:$E,5,FALSE) &amp;VLOOKUP(I98,Bidders!$A:$F,6, FALSE)</f>
        <v>Address1  City, State  ZipCode</v>
      </c>
      <c r="M98" s="153">
        <f t="shared" si="45"/>
        <v>-4197.59</v>
      </c>
      <c r="P98" s="151" t="e">
        <f>VLOOKUP(A98,'Surplus-137B Tax Payments'!$A:$D,10,FALSE)</f>
        <v>#N/A</v>
      </c>
      <c r="AD98" s="153">
        <f t="shared" si="46"/>
        <v>3264.09</v>
      </c>
      <c r="AE98" s="153">
        <v>733.5</v>
      </c>
      <c r="AF98" s="153">
        <v>200</v>
      </c>
      <c r="AG98" s="153">
        <v>4197.59</v>
      </c>
    </row>
    <row r="99" spans="1:43" s="128" customFormat="1" ht="31.5" x14ac:dyDescent="0.2">
      <c r="A99" s="128">
        <f t="shared" si="44"/>
        <v>82</v>
      </c>
      <c r="B99" s="129" t="s">
        <v>451</v>
      </c>
      <c r="C99" s="129" t="s">
        <v>452</v>
      </c>
      <c r="D99" s="130" t="s">
        <v>454</v>
      </c>
      <c r="E99" s="129" t="s">
        <v>453</v>
      </c>
      <c r="F99" s="130" t="s">
        <v>455</v>
      </c>
      <c r="G99" s="145">
        <f t="shared" si="48"/>
        <v>347.9</v>
      </c>
      <c r="H99" s="128">
        <f t="shared" si="47"/>
        <v>23082</v>
      </c>
      <c r="I99" s="128" t="s">
        <v>1177</v>
      </c>
      <c r="J99" s="129" t="str">
        <f>VLOOKUP(I99,Bidders!$A:$B,2, FALSE)</f>
        <v>HIGHLIFE LLC</v>
      </c>
      <c r="K99" s="129" t="str">
        <f>VLOOKUP(I99,Bidders!$A:$G,7, FALSE)</f>
        <v>(812) 322-8314</v>
      </c>
      <c r="L99" s="129" t="str">
        <f>VLOOKUP(I99,Bidders!$A:$C,3,FALSE)&amp;VLOOKUP(I99,Bidders!$A:$D,4,FALSE)  &amp;VLOOKUP(I99,Bidders!$A:$E,5,FALSE) &amp;VLOOKUP(I99,Bidders!$A:$F,6, FALSE)</f>
        <v>2853 E SCHACHT RD  BLOOMINGTON, IN  47401</v>
      </c>
      <c r="M99" s="145">
        <f t="shared" si="45"/>
        <v>452.1</v>
      </c>
      <c r="N99" s="258">
        <v>800</v>
      </c>
      <c r="P99" s="129" t="e">
        <f>VLOOKUP(A99,'Surplus-137B Tax Payments'!$A:$D,10,FALSE)</f>
        <v>#N/A</v>
      </c>
      <c r="AD99" s="145">
        <f t="shared" si="46"/>
        <v>123.59999999999998</v>
      </c>
      <c r="AE99" s="145">
        <v>24.3</v>
      </c>
      <c r="AF99" s="145">
        <v>200</v>
      </c>
      <c r="AG99" s="145">
        <v>347.9</v>
      </c>
    </row>
    <row r="100" spans="1:43" s="64" customFormat="1" x14ac:dyDescent="0.25">
      <c r="A100" s="54"/>
      <c r="B100" s="71" t="s">
        <v>8</v>
      </c>
      <c r="C100" s="54"/>
      <c r="D100" s="54"/>
      <c r="E100" s="54"/>
      <c r="F100" s="54"/>
      <c r="G100" s="91"/>
      <c r="H100" s="67"/>
      <c r="I100" s="54"/>
      <c r="J100" s="54"/>
      <c r="K100" s="54"/>
      <c r="L100" s="54"/>
      <c r="M100" s="66"/>
      <c r="N100" s="66"/>
      <c r="O100" s="66"/>
      <c r="P100" s="91"/>
      <c r="Q100" s="68"/>
      <c r="R100" s="52"/>
      <c r="S100" s="65"/>
      <c r="T100" s="54"/>
      <c r="U100" s="69"/>
      <c r="V100" s="52"/>
      <c r="W100" s="54"/>
      <c r="X100" s="70"/>
      <c r="Y100" s="54"/>
      <c r="Z100" s="71"/>
      <c r="AA100" s="54"/>
      <c r="AB100" s="70"/>
      <c r="AC100" s="54"/>
      <c r="AD100" s="69"/>
      <c r="AE100" s="66"/>
      <c r="AF100" s="66"/>
      <c r="AG100" s="72"/>
      <c r="AH100" s="54"/>
      <c r="AI100" s="71"/>
      <c r="AJ100" s="70"/>
      <c r="AK100" s="54"/>
      <c r="AL100" s="71"/>
      <c r="AM100" s="54"/>
      <c r="AN100" s="54"/>
      <c r="AO100" s="54"/>
      <c r="AP100" s="65"/>
      <c r="AQ100" s="63"/>
    </row>
    <row r="101" spans="1:43" s="150" customFormat="1" ht="31.5" x14ac:dyDescent="0.2">
      <c r="A101" s="150">
        <f>A99+1</f>
        <v>83</v>
      </c>
      <c r="B101" s="151" t="s">
        <v>456</v>
      </c>
      <c r="C101" s="151" t="s">
        <v>457</v>
      </c>
      <c r="D101" s="152" t="s">
        <v>459</v>
      </c>
      <c r="E101" s="151" t="s">
        <v>458</v>
      </c>
      <c r="F101" s="152" t="s">
        <v>460</v>
      </c>
      <c r="G101" s="153">
        <f>AG101</f>
        <v>367.1</v>
      </c>
      <c r="H101" s="150">
        <f>H99+1</f>
        <v>23083</v>
      </c>
      <c r="I101" s="150" t="s">
        <v>68</v>
      </c>
      <c r="J101" s="151" t="str">
        <f>VLOOKUP(I101,Bidders!$A:$B,2, FALSE)</f>
        <v>CompanyName</v>
      </c>
      <c r="K101" s="151" t="str">
        <f>VLOOKUP(I101,Bidders!$A:$G,7, FALSE)</f>
        <v>Phone</v>
      </c>
      <c r="L101" s="151" t="str">
        <f>VLOOKUP(I101,Bidders!$A:$C,3,FALSE)&amp;VLOOKUP(I101,Bidders!$A:$D,4,FALSE)  &amp;VLOOKUP(I101,Bidders!$A:$E,5,FALSE) &amp;VLOOKUP(I101,Bidders!$A:$F,6, FALSE)</f>
        <v>Address1  City, State  ZipCode</v>
      </c>
      <c r="M101" s="153">
        <f t="shared" si="45"/>
        <v>-367.1</v>
      </c>
      <c r="P101" s="151" t="e">
        <f>VLOOKUP(A101,'Surplus-137B Tax Payments'!$A:$D,10,FALSE)</f>
        <v>#N/A</v>
      </c>
      <c r="AD101" s="153">
        <f t="shared" si="46"/>
        <v>141.75000000000003</v>
      </c>
      <c r="AE101" s="153">
        <v>25.35</v>
      </c>
      <c r="AF101" s="153">
        <v>200</v>
      </c>
      <c r="AG101" s="153">
        <v>367.1</v>
      </c>
    </row>
    <row r="102" spans="1:43" s="150" customFormat="1" ht="31.5" x14ac:dyDescent="0.2">
      <c r="A102" s="150">
        <f>A101+1</f>
        <v>84</v>
      </c>
      <c r="B102" s="151" t="s">
        <v>461</v>
      </c>
      <c r="C102" s="151" t="s">
        <v>462</v>
      </c>
      <c r="D102" s="152" t="s">
        <v>464</v>
      </c>
      <c r="E102" s="151" t="s">
        <v>463</v>
      </c>
      <c r="F102" s="152" t="s">
        <v>464</v>
      </c>
      <c r="G102" s="153">
        <f>AG102</f>
        <v>483.27</v>
      </c>
      <c r="H102" s="150">
        <f t="shared" si="47"/>
        <v>23084</v>
      </c>
      <c r="I102" s="150" t="s">
        <v>68</v>
      </c>
      <c r="J102" s="151" t="str">
        <f>VLOOKUP(I102,Bidders!$A:$B,2, FALSE)</f>
        <v>CompanyName</v>
      </c>
      <c r="K102" s="151" t="str">
        <f>VLOOKUP(I102,Bidders!$A:$G,7, FALSE)</f>
        <v>Phone</v>
      </c>
      <c r="L102" s="151" t="str">
        <f>VLOOKUP(I102,Bidders!$A:$C,3,FALSE)&amp;VLOOKUP(I102,Bidders!$A:$D,4,FALSE)  &amp;VLOOKUP(I102,Bidders!$A:$E,5,FALSE) &amp;VLOOKUP(I102,Bidders!$A:$F,6, FALSE)</f>
        <v>Address1  City, State  ZipCode</v>
      </c>
      <c r="M102" s="153">
        <f t="shared" si="45"/>
        <v>-483.27</v>
      </c>
      <c r="P102" s="151" t="e">
        <f>VLOOKUP(A102,'Surplus-137B Tax Payments'!$A:$D,10,FALSE)</f>
        <v>#N/A</v>
      </c>
      <c r="AD102" s="153">
        <f t="shared" si="46"/>
        <v>220.05999999999997</v>
      </c>
      <c r="AE102" s="153">
        <v>63.21</v>
      </c>
      <c r="AF102" s="153">
        <v>200</v>
      </c>
      <c r="AG102" s="153">
        <v>483.27</v>
      </c>
    </row>
    <row r="103" spans="1:43" s="150" customFormat="1" ht="31.5" x14ac:dyDescent="0.2">
      <c r="A103" s="150">
        <f>A102+1</f>
        <v>85</v>
      </c>
      <c r="B103" s="151" t="s">
        <v>465</v>
      </c>
      <c r="C103" s="151" t="s">
        <v>466</v>
      </c>
      <c r="D103" s="152" t="s">
        <v>468</v>
      </c>
      <c r="E103" s="151" t="s">
        <v>467</v>
      </c>
      <c r="F103" s="152" t="s">
        <v>469</v>
      </c>
      <c r="G103" s="153">
        <f>AG103</f>
        <v>3124.45</v>
      </c>
      <c r="H103" s="150">
        <f t="shared" si="47"/>
        <v>23085</v>
      </c>
      <c r="I103" s="150" t="s">
        <v>68</v>
      </c>
      <c r="J103" s="151" t="str">
        <f>VLOOKUP(I103,Bidders!$A:$B,2, FALSE)</f>
        <v>CompanyName</v>
      </c>
      <c r="K103" s="151" t="str">
        <f>VLOOKUP(I103,Bidders!$A:$G,7, FALSE)</f>
        <v>Phone</v>
      </c>
      <c r="L103" s="151" t="str">
        <f>VLOOKUP(I103,Bidders!$A:$C,3,FALSE)&amp;VLOOKUP(I103,Bidders!$A:$D,4,FALSE)  &amp;VLOOKUP(I103,Bidders!$A:$E,5,FALSE) &amp;VLOOKUP(I103,Bidders!$A:$F,6, FALSE)</f>
        <v>Address1  City, State  ZipCode</v>
      </c>
      <c r="M103" s="153">
        <f t="shared" si="45"/>
        <v>-3124.45</v>
      </c>
      <c r="P103" s="151" t="e">
        <f>VLOOKUP(A103,'Surplus-137B Tax Payments'!$A:$D,10,FALSE)</f>
        <v>#N/A</v>
      </c>
      <c r="AD103" s="153">
        <f t="shared" si="46"/>
        <v>2260.6299999999997</v>
      </c>
      <c r="AE103" s="153">
        <v>663.82</v>
      </c>
      <c r="AF103" s="153">
        <v>200</v>
      </c>
      <c r="AG103" s="153">
        <v>3124.45</v>
      </c>
    </row>
    <row r="104" spans="1:43" s="64" customFormat="1" x14ac:dyDescent="0.25">
      <c r="A104" s="54"/>
      <c r="B104" s="71" t="s">
        <v>9</v>
      </c>
      <c r="C104" s="54"/>
      <c r="D104" s="54"/>
      <c r="E104" s="54"/>
      <c r="F104" s="54"/>
      <c r="G104" s="91"/>
      <c r="H104" s="67"/>
      <c r="I104" s="54"/>
      <c r="J104" s="54"/>
      <c r="K104" s="54"/>
      <c r="L104" s="54"/>
      <c r="M104" s="66"/>
      <c r="N104" s="66"/>
      <c r="O104" s="66"/>
      <c r="P104" s="91"/>
      <c r="Q104" s="68"/>
      <c r="R104" s="52"/>
      <c r="S104" s="65"/>
      <c r="T104" s="54"/>
      <c r="U104" s="69"/>
      <c r="V104" s="52"/>
      <c r="W104" s="54"/>
      <c r="X104" s="70"/>
      <c r="Y104" s="54"/>
      <c r="Z104" s="71"/>
      <c r="AA104" s="54"/>
      <c r="AB104" s="70"/>
      <c r="AC104" s="54"/>
      <c r="AD104" s="69"/>
      <c r="AE104" s="66"/>
      <c r="AF104" s="66"/>
      <c r="AG104" s="72"/>
      <c r="AH104" s="54"/>
      <c r="AI104" s="71"/>
      <c r="AJ104" s="70"/>
      <c r="AK104" s="54"/>
      <c r="AL104" s="71"/>
      <c r="AM104" s="54"/>
      <c r="AN104" s="54"/>
      <c r="AO104" s="54"/>
      <c r="AP104" s="65"/>
      <c r="AQ104" s="63"/>
    </row>
    <row r="105" spans="1:43" s="150" customFormat="1" ht="31.5" x14ac:dyDescent="0.2">
      <c r="A105" s="150">
        <f>A103+1</f>
        <v>86</v>
      </c>
      <c r="B105" s="151" t="s">
        <v>470</v>
      </c>
      <c r="C105" s="151" t="s">
        <v>471</v>
      </c>
      <c r="D105" s="152" t="s">
        <v>473</v>
      </c>
      <c r="E105" s="151" t="s">
        <v>472</v>
      </c>
      <c r="F105" s="152" t="s">
        <v>474</v>
      </c>
      <c r="G105" s="153">
        <f>AG105</f>
        <v>4872.38</v>
      </c>
      <c r="H105" s="150">
        <f>H103+1</f>
        <v>23086</v>
      </c>
      <c r="I105" s="150" t="s">
        <v>68</v>
      </c>
      <c r="J105" s="151" t="str">
        <f>VLOOKUP(I105,Bidders!$A:$B,2, FALSE)</f>
        <v>CompanyName</v>
      </c>
      <c r="K105" s="151" t="str">
        <f>VLOOKUP(I105,Bidders!$A:$G,7, FALSE)</f>
        <v>Phone</v>
      </c>
      <c r="L105" s="151" t="str">
        <f>VLOOKUP(I105,Bidders!$A:$C,3,FALSE)&amp;VLOOKUP(I105,Bidders!$A:$D,4,FALSE)  &amp;VLOOKUP(I105,Bidders!$A:$E,5,FALSE) &amp;VLOOKUP(I105,Bidders!$A:$F,6, FALSE)</f>
        <v>Address1  City, State  ZipCode</v>
      </c>
      <c r="M105" s="153">
        <f t="shared" si="45"/>
        <v>-4872.38</v>
      </c>
      <c r="P105" s="151" t="e">
        <f>VLOOKUP(A105,'Surplus-137B Tax Payments'!$A:$D,10,FALSE)</f>
        <v>#N/A</v>
      </c>
      <c r="AD105" s="153">
        <f t="shared" si="46"/>
        <v>3789.09</v>
      </c>
      <c r="AE105" s="153">
        <v>883.29</v>
      </c>
      <c r="AF105" s="153">
        <v>200</v>
      </c>
      <c r="AG105" s="153">
        <v>4872.38</v>
      </c>
    </row>
    <row r="106" spans="1:43" s="150" customFormat="1" ht="31.5" x14ac:dyDescent="0.2">
      <c r="A106" s="150">
        <f>A105+1</f>
        <v>87</v>
      </c>
      <c r="B106" s="151" t="s">
        <v>475</v>
      </c>
      <c r="C106" s="151" t="s">
        <v>476</v>
      </c>
      <c r="D106" s="152" t="s">
        <v>478</v>
      </c>
      <c r="E106" s="151" t="s">
        <v>477</v>
      </c>
      <c r="F106" s="152" t="s">
        <v>478</v>
      </c>
      <c r="G106" s="153">
        <f>AG106</f>
        <v>3932.39</v>
      </c>
      <c r="H106" s="150">
        <f>H105+1</f>
        <v>23087</v>
      </c>
      <c r="I106" s="150" t="s">
        <v>68</v>
      </c>
      <c r="J106" s="151" t="str">
        <f>VLOOKUP(I106,Bidders!$A:$B,2, FALSE)</f>
        <v>CompanyName</v>
      </c>
      <c r="K106" s="151" t="str">
        <f>VLOOKUP(I106,Bidders!$A:$G,7, FALSE)</f>
        <v>Phone</v>
      </c>
      <c r="L106" s="151" t="str">
        <f>VLOOKUP(I106,Bidders!$A:$C,3,FALSE)&amp;VLOOKUP(I106,Bidders!$A:$D,4,FALSE)  &amp;VLOOKUP(I106,Bidders!$A:$E,5,FALSE) &amp;VLOOKUP(I106,Bidders!$A:$F,6, FALSE)</f>
        <v>Address1  City, State  ZipCode</v>
      </c>
      <c r="M106" s="153">
        <f t="shared" si="45"/>
        <v>-3932.39</v>
      </c>
      <c r="P106" s="151" t="e">
        <f>VLOOKUP(A106,'Surplus-137B Tax Payments'!$A:$D,10,FALSE)</f>
        <v>#N/A</v>
      </c>
      <c r="AD106" s="153">
        <f t="shared" si="46"/>
        <v>2779.5499999999997</v>
      </c>
      <c r="AE106" s="153">
        <v>952.84</v>
      </c>
      <c r="AF106" s="153">
        <v>200</v>
      </c>
      <c r="AG106" s="153">
        <v>3932.39</v>
      </c>
    </row>
    <row r="107" spans="1:43" s="150" customFormat="1" ht="31.5" x14ac:dyDescent="0.2">
      <c r="A107" s="150">
        <f>A106+1</f>
        <v>88</v>
      </c>
      <c r="B107" s="151" t="s">
        <v>479</v>
      </c>
      <c r="C107" s="151" t="s">
        <v>480</v>
      </c>
      <c r="D107" s="152" t="s">
        <v>482</v>
      </c>
      <c r="E107" s="151" t="s">
        <v>481</v>
      </c>
      <c r="F107" s="152" t="s">
        <v>483</v>
      </c>
      <c r="G107" s="153">
        <f>AG107</f>
        <v>4134.55</v>
      </c>
      <c r="H107" s="150">
        <f>H106+1</f>
        <v>23088</v>
      </c>
      <c r="I107" s="150" t="s">
        <v>68</v>
      </c>
      <c r="J107" s="151" t="str">
        <f>VLOOKUP(I107,Bidders!$A:$B,2, FALSE)</f>
        <v>CompanyName</v>
      </c>
      <c r="K107" s="151" t="str">
        <f>VLOOKUP(I107,Bidders!$A:$G,7, FALSE)</f>
        <v>Phone</v>
      </c>
      <c r="L107" s="151" t="str">
        <f>VLOOKUP(I107,Bidders!$A:$C,3,FALSE)&amp;VLOOKUP(I107,Bidders!$A:$D,4,FALSE)  &amp;VLOOKUP(I107,Bidders!$A:$E,5,FALSE) &amp;VLOOKUP(I107,Bidders!$A:$F,6, FALSE)</f>
        <v>Address1  City, State  ZipCode</v>
      </c>
      <c r="M107" s="153">
        <f t="shared" si="45"/>
        <v>-4134.55</v>
      </c>
      <c r="P107" s="151" t="e">
        <f>VLOOKUP(A107,'Surplus-137B Tax Payments'!$A:$D,10,FALSE)</f>
        <v>#N/A</v>
      </c>
      <c r="AD107" s="153">
        <f t="shared" si="46"/>
        <v>2893.03</v>
      </c>
      <c r="AE107" s="153">
        <v>1041.52</v>
      </c>
      <c r="AF107" s="153">
        <v>200</v>
      </c>
      <c r="AG107" s="153">
        <v>4134.55</v>
      </c>
    </row>
    <row r="108" spans="1:43" s="260" customFormat="1" ht="31.5" x14ac:dyDescent="0.2">
      <c r="A108" s="260">
        <f>A107+1</f>
        <v>89</v>
      </c>
      <c r="B108" s="261" t="s">
        <v>484</v>
      </c>
      <c r="C108" s="261" t="s">
        <v>485</v>
      </c>
      <c r="D108" s="262" t="s">
        <v>487</v>
      </c>
      <c r="E108" s="261" t="s">
        <v>486</v>
      </c>
      <c r="F108" s="262" t="s">
        <v>487</v>
      </c>
      <c r="G108" s="263">
        <f>AG108</f>
        <v>3606.95</v>
      </c>
      <c r="H108" s="260">
        <f>H107+1</f>
        <v>23089</v>
      </c>
      <c r="I108" s="260" t="s">
        <v>1418</v>
      </c>
      <c r="J108" s="261" t="str">
        <f>VLOOKUP(I108,Bidders!$A:$B,2, FALSE)</f>
        <v xml:space="preserve">GUY KEVIN FARRIS    DBA FARRIS REAL ESTATE DEVELOPMENT </v>
      </c>
      <c r="K108" s="261" t="str">
        <f>VLOOKUP(I108,Bidders!$A:$G,7, FALSE)</f>
        <v>(812) 212-9555</v>
      </c>
      <c r="L108" s="261" t="str">
        <f>VLOOKUP(I108,Bidders!$A:$C,3,FALSE)&amp;VLOOKUP(I108,Bidders!$A:$D,4,FALSE)  &amp;VLOOKUP(I108,Bidders!$A:$E,5,FALSE) &amp;VLOOKUP(I108,Bidders!$A:$F,6, FALSE)</f>
        <v>8900 W REEVE RD SPENCER, IN  47460</v>
      </c>
      <c r="M108" s="263">
        <f t="shared" si="45"/>
        <v>21396.05</v>
      </c>
      <c r="N108" s="265">
        <v>25003</v>
      </c>
      <c r="P108" s="261" t="e">
        <f>VLOOKUP(A108,'Surplus-137B Tax Payments'!$A:$D,10,FALSE)</f>
        <v>#N/A</v>
      </c>
      <c r="U108" s="265">
        <v>3976.44</v>
      </c>
      <c r="V108" s="266">
        <v>45205</v>
      </c>
      <c r="W108" s="260">
        <v>27955</v>
      </c>
      <c r="X108" s="260" t="s">
        <v>485</v>
      </c>
      <c r="AD108" s="263">
        <f t="shared" si="46"/>
        <v>2365.1999999999998</v>
      </c>
      <c r="AE108" s="263">
        <v>1041.75</v>
      </c>
      <c r="AF108" s="263">
        <v>200</v>
      </c>
      <c r="AG108" s="263">
        <v>3606.95</v>
      </c>
    </row>
    <row r="109" spans="1:43" s="64" customFormat="1" x14ac:dyDescent="0.25">
      <c r="A109" s="54"/>
      <c r="B109" s="71" t="s">
        <v>65</v>
      </c>
      <c r="C109" s="54"/>
      <c r="D109" s="54"/>
      <c r="E109" s="54"/>
      <c r="F109" s="54"/>
      <c r="G109" s="91"/>
      <c r="H109" s="67"/>
      <c r="I109" s="54"/>
      <c r="J109" s="54"/>
      <c r="K109" s="54"/>
      <c r="L109" s="54"/>
      <c r="M109" s="66"/>
      <c r="N109" s="66"/>
      <c r="O109" s="66"/>
      <c r="P109" s="91"/>
      <c r="Q109" s="68"/>
      <c r="R109" s="52"/>
      <c r="S109" s="65"/>
      <c r="T109" s="54"/>
      <c r="U109" s="69"/>
      <c r="V109" s="52"/>
      <c r="W109" s="54"/>
      <c r="X109" s="70"/>
      <c r="Y109" s="54"/>
      <c r="Z109" s="71"/>
      <c r="AA109" s="54"/>
      <c r="AB109" s="70"/>
      <c r="AC109" s="54"/>
      <c r="AD109" s="69"/>
      <c r="AE109" s="66"/>
      <c r="AF109" s="66"/>
      <c r="AG109" s="72"/>
      <c r="AH109" s="54"/>
      <c r="AI109" s="71"/>
      <c r="AJ109" s="70"/>
      <c r="AK109" s="54"/>
      <c r="AL109" s="71"/>
      <c r="AM109" s="54"/>
      <c r="AN109" s="54"/>
      <c r="AO109" s="54"/>
      <c r="AP109" s="65"/>
      <c r="AQ109" s="63"/>
    </row>
    <row r="110" spans="1:43" s="150" customFormat="1" ht="31.5" x14ac:dyDescent="0.2">
      <c r="A110" s="150">
        <f>A108+1</f>
        <v>90</v>
      </c>
      <c r="B110" s="151" t="s">
        <v>488</v>
      </c>
      <c r="C110" s="151" t="s">
        <v>489</v>
      </c>
      <c r="D110" s="152" t="s">
        <v>491</v>
      </c>
      <c r="E110" s="151" t="s">
        <v>490</v>
      </c>
      <c r="F110" s="152" t="s">
        <v>492</v>
      </c>
      <c r="G110" s="153">
        <f>AG110</f>
        <v>6564.2</v>
      </c>
      <c r="H110" s="150">
        <f>H108+1</f>
        <v>23090</v>
      </c>
      <c r="I110" s="150" t="s">
        <v>68</v>
      </c>
      <c r="J110" s="151" t="str">
        <f>VLOOKUP(I110,Bidders!$A:$B,2, FALSE)</f>
        <v>CompanyName</v>
      </c>
      <c r="K110" s="151" t="str">
        <f>VLOOKUP(I110,Bidders!$A:$G,7, FALSE)</f>
        <v>Phone</v>
      </c>
      <c r="L110" s="151" t="str">
        <f>VLOOKUP(I110,Bidders!$A:$C,3,FALSE)&amp;VLOOKUP(I110,Bidders!$A:$D,4,FALSE)  &amp;VLOOKUP(I110,Bidders!$A:$E,5,FALSE) &amp;VLOOKUP(I110,Bidders!$A:$F,6, FALSE)</f>
        <v>Address1  City, State  ZipCode</v>
      </c>
      <c r="M110" s="153">
        <f t="shared" si="45"/>
        <v>-6564.2</v>
      </c>
      <c r="P110" s="151" t="e">
        <f>VLOOKUP(A110,'Surplus-137B Tax Payments'!$A:$D,10,FALSE)</f>
        <v>#N/A</v>
      </c>
      <c r="AD110" s="153">
        <f t="shared" si="46"/>
        <v>4536.7199999999993</v>
      </c>
      <c r="AE110" s="153">
        <v>1827.48</v>
      </c>
      <c r="AF110" s="153">
        <v>200</v>
      </c>
      <c r="AG110" s="153">
        <v>6564.2</v>
      </c>
    </row>
    <row r="111" spans="1:43" s="150" customFormat="1" ht="31.5" x14ac:dyDescent="0.2">
      <c r="A111" s="150">
        <f>A110+1</f>
        <v>91</v>
      </c>
      <c r="B111" s="151" t="s">
        <v>493</v>
      </c>
      <c r="C111" s="151" t="s">
        <v>494</v>
      </c>
      <c r="D111" s="152" t="s">
        <v>496</v>
      </c>
      <c r="E111" s="151" t="s">
        <v>495</v>
      </c>
      <c r="F111" s="152" t="s">
        <v>497</v>
      </c>
      <c r="G111" s="153">
        <f>AG111</f>
        <v>4028.45</v>
      </c>
      <c r="H111" s="150">
        <f>H110+1</f>
        <v>23091</v>
      </c>
      <c r="I111" s="150" t="s">
        <v>68</v>
      </c>
      <c r="J111" s="151" t="str">
        <f>VLOOKUP(I111,Bidders!$A:$B,2, FALSE)</f>
        <v>CompanyName</v>
      </c>
      <c r="K111" s="151" t="str">
        <f>VLOOKUP(I111,Bidders!$A:$G,7, FALSE)</f>
        <v>Phone</v>
      </c>
      <c r="L111" s="151" t="str">
        <f>VLOOKUP(I111,Bidders!$A:$C,3,FALSE)&amp;VLOOKUP(I111,Bidders!$A:$D,4,FALSE)  &amp;VLOOKUP(I111,Bidders!$A:$E,5,FALSE) &amp;VLOOKUP(I111,Bidders!$A:$F,6, FALSE)</f>
        <v>Address1  City, State  ZipCode</v>
      </c>
      <c r="M111" s="153">
        <f t="shared" si="45"/>
        <v>-4028.45</v>
      </c>
      <c r="P111" s="151" t="e">
        <f>VLOOKUP(A111,'Surplus-137B Tax Payments'!$A:$D,10,FALSE)</f>
        <v>#N/A</v>
      </c>
      <c r="AD111" s="153">
        <f t="shared" si="46"/>
        <v>2930.27</v>
      </c>
      <c r="AE111" s="153">
        <v>898.18</v>
      </c>
      <c r="AF111" s="153">
        <v>200</v>
      </c>
      <c r="AG111" s="153">
        <v>4028.45</v>
      </c>
    </row>
    <row r="112" spans="1:43" s="150" customFormat="1" ht="31.5" x14ac:dyDescent="0.2">
      <c r="A112" s="150">
        <f>A111+1</f>
        <v>92</v>
      </c>
      <c r="B112" s="151" t="s">
        <v>498</v>
      </c>
      <c r="C112" s="151" t="s">
        <v>499</v>
      </c>
      <c r="D112" s="152" t="s">
        <v>501</v>
      </c>
      <c r="E112" s="151" t="s">
        <v>500</v>
      </c>
      <c r="F112" s="152" t="s">
        <v>501</v>
      </c>
      <c r="G112" s="153">
        <f>AG112</f>
        <v>11399.45</v>
      </c>
      <c r="H112" s="150">
        <f>H111+1</f>
        <v>23092</v>
      </c>
      <c r="I112" s="150" t="s">
        <v>68</v>
      </c>
      <c r="J112" s="151" t="str">
        <f>VLOOKUP(I112,Bidders!$A:$B,2, FALSE)</f>
        <v>CompanyName</v>
      </c>
      <c r="K112" s="151" t="str">
        <f>VLOOKUP(I112,Bidders!$A:$G,7, FALSE)</f>
        <v>Phone</v>
      </c>
      <c r="L112" s="151" t="str">
        <f>VLOOKUP(I112,Bidders!$A:$C,3,FALSE)&amp;VLOOKUP(I112,Bidders!$A:$D,4,FALSE)  &amp;VLOOKUP(I112,Bidders!$A:$E,5,FALSE) &amp;VLOOKUP(I112,Bidders!$A:$F,6, FALSE)</f>
        <v>Address1  City, State  ZipCode</v>
      </c>
      <c r="M112" s="153">
        <f t="shared" si="45"/>
        <v>-11399.45</v>
      </c>
      <c r="P112" s="151" t="e">
        <f>VLOOKUP(A112,'Surplus-137B Tax Payments'!$A:$D,10,FALSE)</f>
        <v>#N/A</v>
      </c>
      <c r="AD112" s="153">
        <f t="shared" si="46"/>
        <v>8738.9500000000007</v>
      </c>
      <c r="AE112" s="153">
        <v>2460.5</v>
      </c>
      <c r="AF112" s="153">
        <v>200</v>
      </c>
      <c r="AG112" s="153">
        <v>11399.45</v>
      </c>
    </row>
    <row r="113" spans="1:43" s="64" customFormat="1" x14ac:dyDescent="0.25">
      <c r="A113" s="54"/>
      <c r="B113" s="71" t="s">
        <v>10</v>
      </c>
      <c r="C113" s="54"/>
      <c r="D113" s="54"/>
      <c r="E113" s="54"/>
      <c r="F113" s="54"/>
      <c r="G113" s="122"/>
      <c r="H113" s="67"/>
      <c r="I113" s="54"/>
      <c r="J113" s="54"/>
      <c r="K113" s="54"/>
      <c r="L113" s="54"/>
      <c r="M113" s="66"/>
      <c r="N113" s="66"/>
      <c r="O113" s="66"/>
      <c r="P113" s="91"/>
      <c r="Q113" s="68"/>
      <c r="R113" s="52"/>
      <c r="S113" s="65"/>
      <c r="T113" s="54"/>
      <c r="U113" s="69"/>
      <c r="V113" s="52"/>
      <c r="W113" s="54"/>
      <c r="X113" s="70"/>
      <c r="Y113" s="54"/>
      <c r="Z113" s="71"/>
      <c r="AA113" s="54"/>
      <c r="AB113" s="70"/>
      <c r="AC113" s="54"/>
      <c r="AD113" s="69"/>
      <c r="AE113" s="66"/>
      <c r="AF113" s="66"/>
      <c r="AG113" s="72"/>
      <c r="AH113" s="54"/>
      <c r="AI113" s="71"/>
      <c r="AJ113" s="70"/>
      <c r="AK113" s="54"/>
      <c r="AL113" s="71"/>
      <c r="AM113" s="54"/>
      <c r="AN113" s="54"/>
      <c r="AO113" s="54"/>
      <c r="AP113" s="65"/>
      <c r="AQ113" s="63"/>
    </row>
    <row r="114" spans="1:43" s="128" customFormat="1" ht="31.5" x14ac:dyDescent="0.2">
      <c r="A114" s="128">
        <f>A112+1</f>
        <v>93</v>
      </c>
      <c r="B114" s="129" t="s">
        <v>502</v>
      </c>
      <c r="C114" s="129" t="s">
        <v>503</v>
      </c>
      <c r="D114" s="130" t="s">
        <v>505</v>
      </c>
      <c r="E114" s="129" t="s">
        <v>504</v>
      </c>
      <c r="F114" s="130" t="s">
        <v>506</v>
      </c>
      <c r="G114" s="145">
        <f>AG114</f>
        <v>373.49</v>
      </c>
      <c r="H114" s="128">
        <f>H112+1</f>
        <v>23093</v>
      </c>
      <c r="I114" s="128" t="s">
        <v>109</v>
      </c>
      <c r="J114" s="129" t="str">
        <f>VLOOKUP(I114,Bidders!$A:$B,2, FALSE)</f>
        <v>MICHAEL ARANY</v>
      </c>
      <c r="K114" s="129" t="str">
        <f>VLOOKUP(I114,Bidders!$A:$G,7, FALSE)</f>
        <v>(812) 345-2602</v>
      </c>
      <c r="L114" s="129" t="str">
        <f>VLOOKUP(I114,Bidders!$A:$C,3,FALSE)&amp;VLOOKUP(I114,Bidders!$A:$D,4,FALSE)  &amp;VLOOKUP(I114,Bidders!$A:$E,5,FALSE) &amp;VLOOKUP(I114,Bidders!$A:$F,6, FALSE)</f>
        <v>2043 W STANTON CT  BLOOMINGTON, IN  47404</v>
      </c>
      <c r="M114" s="145">
        <f t="shared" si="45"/>
        <v>381.51</v>
      </c>
      <c r="N114" s="258">
        <v>755</v>
      </c>
      <c r="P114" s="129" t="e">
        <f>VLOOKUP(A114,'Surplus-137B Tax Payments'!$A:$D,10,FALSE)</f>
        <v>#N/A</v>
      </c>
      <c r="AD114" s="145">
        <f t="shared" si="46"/>
        <v>135.06</v>
      </c>
      <c r="AE114" s="145">
        <v>38.43</v>
      </c>
      <c r="AF114" s="145">
        <v>200</v>
      </c>
      <c r="AG114" s="145">
        <v>373.49</v>
      </c>
    </row>
    <row r="115" spans="1:43" s="150" customFormat="1" ht="47.25" x14ac:dyDescent="0.2">
      <c r="A115" s="150">
        <f>A114+1</f>
        <v>94</v>
      </c>
      <c r="B115" s="151" t="s">
        <v>507</v>
      </c>
      <c r="C115" s="151" t="s">
        <v>508</v>
      </c>
      <c r="D115" s="152" t="s">
        <v>510</v>
      </c>
      <c r="E115" s="151" t="s">
        <v>509</v>
      </c>
      <c r="F115" s="152" t="s">
        <v>511</v>
      </c>
      <c r="G115" s="153">
        <f>AG115</f>
        <v>631.52</v>
      </c>
      <c r="H115" s="150">
        <f>H114+1</f>
        <v>23094</v>
      </c>
      <c r="I115" s="150" t="s">
        <v>68</v>
      </c>
      <c r="J115" s="151" t="str">
        <f>VLOOKUP(I115,Bidders!$A:$B,2, FALSE)</f>
        <v>CompanyName</v>
      </c>
      <c r="K115" s="151" t="str">
        <f>VLOOKUP(I115,Bidders!$A:$G,7, FALSE)</f>
        <v>Phone</v>
      </c>
      <c r="L115" s="151" t="str">
        <f>VLOOKUP(I115,Bidders!$A:$C,3,FALSE)&amp;VLOOKUP(I115,Bidders!$A:$D,4,FALSE)  &amp;VLOOKUP(I115,Bidders!$A:$E,5,FALSE) &amp;VLOOKUP(I115,Bidders!$A:$F,6, FALSE)</f>
        <v>Address1  City, State  ZipCode</v>
      </c>
      <c r="M115" s="153">
        <f t="shared" si="45"/>
        <v>-631.52</v>
      </c>
      <c r="P115" s="151" t="e">
        <f>VLOOKUP(A115,'Surplus-137B Tax Payments'!$A:$D,10,FALSE)</f>
        <v>#N/A</v>
      </c>
      <c r="AD115" s="153">
        <f t="shared" si="46"/>
        <v>358.5</v>
      </c>
      <c r="AE115" s="153">
        <v>73.02</v>
      </c>
      <c r="AF115" s="153">
        <v>200</v>
      </c>
      <c r="AG115" s="153">
        <v>631.52</v>
      </c>
    </row>
    <row r="116" spans="1:43" s="128" customFormat="1" ht="31.5" x14ac:dyDescent="0.2">
      <c r="A116" s="128">
        <f>A115+1</f>
        <v>95</v>
      </c>
      <c r="B116" s="129" t="s">
        <v>512</v>
      </c>
      <c r="C116" s="129" t="s">
        <v>513</v>
      </c>
      <c r="D116" s="130" t="s">
        <v>515</v>
      </c>
      <c r="E116" s="129" t="s">
        <v>514</v>
      </c>
      <c r="F116" s="130" t="s">
        <v>516</v>
      </c>
      <c r="G116" s="145">
        <f>AG116</f>
        <v>557.41999999999996</v>
      </c>
      <c r="H116" s="128">
        <f>H115+1</f>
        <v>23095</v>
      </c>
      <c r="I116" s="128" t="s">
        <v>626</v>
      </c>
      <c r="J116" s="129" t="str">
        <f>VLOOKUP(I116,Bidders!$A:$B,2, FALSE)</f>
        <v>SAVVY IN LLC DBA FTB COLLATERAL ASSIGNEE</v>
      </c>
      <c r="K116" s="129" t="str">
        <f>VLOOKUP(I116,Bidders!$A:$G,7, FALSE)</f>
        <v>(561) 487-2742</v>
      </c>
      <c r="L116" s="129" t="str">
        <f>VLOOKUP(I116,Bidders!$A:$C,3,FALSE)&amp;VLOOKUP(I116,Bidders!$A:$D,4,FALSE)  &amp;VLOOKUP(I116,Bidders!$A:$E,5,FALSE) &amp;VLOOKUP(I116,Bidders!$A:$F,6, FALSE)</f>
        <v>P.O. BOX 1000 - DEPT, #3035  MEMPHIS, TN  38148</v>
      </c>
      <c r="M116" s="145">
        <f t="shared" si="45"/>
        <v>3447.58</v>
      </c>
      <c r="N116" s="258">
        <v>4005</v>
      </c>
      <c r="P116" s="129" t="e">
        <f>VLOOKUP(A116,'Surplus-137B Tax Payments'!$A:$D,10,FALSE)</f>
        <v>#N/A</v>
      </c>
      <c r="AD116" s="145">
        <f t="shared" si="46"/>
        <v>264.54999999999995</v>
      </c>
      <c r="AE116" s="145">
        <v>92.87</v>
      </c>
      <c r="AF116" s="145">
        <v>200</v>
      </c>
      <c r="AG116" s="145">
        <v>557.41999999999996</v>
      </c>
    </row>
    <row r="117" spans="1:43" s="64" customFormat="1" x14ac:dyDescent="0.25">
      <c r="A117" s="54"/>
      <c r="B117" s="71" t="s">
        <v>11</v>
      </c>
      <c r="C117" s="54"/>
      <c r="D117" s="54"/>
      <c r="E117" s="54"/>
      <c r="F117" s="54"/>
      <c r="G117" s="123"/>
      <c r="H117" s="67"/>
      <c r="I117" s="54"/>
      <c r="J117" s="54"/>
      <c r="K117" s="54"/>
      <c r="L117" s="54"/>
      <c r="M117" s="66"/>
      <c r="N117" s="66"/>
      <c r="O117" s="66"/>
      <c r="P117" s="91"/>
      <c r="Q117" s="68"/>
      <c r="R117" s="52"/>
      <c r="S117" s="65"/>
      <c r="T117" s="54"/>
      <c r="U117" s="69"/>
      <c r="V117" s="52"/>
      <c r="W117" s="54"/>
      <c r="X117" s="70"/>
      <c r="Y117" s="54"/>
      <c r="Z117" s="71"/>
      <c r="AA117" s="54"/>
      <c r="AB117" s="70"/>
      <c r="AC117" s="54"/>
      <c r="AD117" s="69"/>
      <c r="AE117" s="66"/>
      <c r="AF117" s="66"/>
      <c r="AG117" s="72"/>
      <c r="AH117" s="54"/>
      <c r="AI117" s="71"/>
      <c r="AJ117" s="70"/>
      <c r="AK117" s="54"/>
      <c r="AL117" s="71"/>
      <c r="AM117" s="54"/>
      <c r="AN117" s="54"/>
      <c r="AO117" s="54"/>
      <c r="AP117" s="65"/>
      <c r="AQ117" s="63"/>
    </row>
    <row r="118" spans="1:43" s="150" customFormat="1" ht="31.5" x14ac:dyDescent="0.2">
      <c r="A118" s="150">
        <f>A116+1</f>
        <v>96</v>
      </c>
      <c r="B118" s="151" t="s">
        <v>517</v>
      </c>
      <c r="C118" s="151" t="s">
        <v>518</v>
      </c>
      <c r="D118" s="152" t="s">
        <v>520</v>
      </c>
      <c r="E118" s="151" t="s">
        <v>519</v>
      </c>
      <c r="F118" s="152" t="s">
        <v>521</v>
      </c>
      <c r="G118" s="153">
        <f t="shared" ref="G118:G131" si="49">AG118</f>
        <v>2984.81</v>
      </c>
      <c r="H118" s="150">
        <f>H116+1</f>
        <v>23096</v>
      </c>
      <c r="I118" s="150" t="s">
        <v>68</v>
      </c>
      <c r="J118" s="151" t="str">
        <f>VLOOKUP(I118,Bidders!$A:$B,2, FALSE)</f>
        <v>CompanyName</v>
      </c>
      <c r="K118" s="151" t="str">
        <f>VLOOKUP(I118,Bidders!$A:$G,7, FALSE)</f>
        <v>Phone</v>
      </c>
      <c r="L118" s="151" t="str">
        <f>VLOOKUP(I118,Bidders!$A:$C,3,FALSE)&amp;VLOOKUP(I118,Bidders!$A:$D,4,FALSE)  &amp;VLOOKUP(I118,Bidders!$A:$E,5,FALSE) &amp;VLOOKUP(I118,Bidders!$A:$F,6, FALSE)</f>
        <v>Address1  City, State  ZipCode</v>
      </c>
      <c r="M118" s="153">
        <f t="shared" si="45"/>
        <v>-2984.81</v>
      </c>
      <c r="P118" s="151" t="e">
        <f>VLOOKUP(A118,'Surplus-137B Tax Payments'!$A:$D,10,FALSE)</f>
        <v>#N/A</v>
      </c>
      <c r="AD118" s="153">
        <f t="shared" si="46"/>
        <v>2251.44</v>
      </c>
      <c r="AE118" s="153">
        <v>533.37</v>
      </c>
      <c r="AF118" s="153">
        <v>200</v>
      </c>
      <c r="AG118" s="153">
        <v>2984.81</v>
      </c>
    </row>
    <row r="119" spans="1:43" s="150" customFormat="1" ht="31.5" x14ac:dyDescent="0.2">
      <c r="A119" s="150">
        <f t="shared" ref="A119:A127" si="50">A118+1</f>
        <v>97</v>
      </c>
      <c r="B119" s="151" t="s">
        <v>522</v>
      </c>
      <c r="C119" s="151" t="s">
        <v>523</v>
      </c>
      <c r="D119" s="152" t="s">
        <v>525</v>
      </c>
      <c r="E119" s="151" t="s">
        <v>524</v>
      </c>
      <c r="F119" s="152" t="s">
        <v>526</v>
      </c>
      <c r="G119" s="153">
        <f t="shared" si="49"/>
        <v>7420.7</v>
      </c>
      <c r="H119" s="150">
        <f t="shared" ref="H119:H127" si="51">H118+1</f>
        <v>23097</v>
      </c>
      <c r="I119" s="150" t="s">
        <v>68</v>
      </c>
      <c r="J119" s="151" t="str">
        <f>VLOOKUP(I119,Bidders!$A:$B,2, FALSE)</f>
        <v>CompanyName</v>
      </c>
      <c r="K119" s="151" t="str">
        <f>VLOOKUP(I119,Bidders!$A:$G,7, FALSE)</f>
        <v>Phone</v>
      </c>
      <c r="L119" s="151" t="str">
        <f>VLOOKUP(I119,Bidders!$A:$C,3,FALSE)&amp;VLOOKUP(I119,Bidders!$A:$D,4,FALSE)  &amp;VLOOKUP(I119,Bidders!$A:$E,5,FALSE) &amp;VLOOKUP(I119,Bidders!$A:$F,6, FALSE)</f>
        <v>Address1  City, State  ZipCode</v>
      </c>
      <c r="M119" s="153">
        <f t="shared" si="45"/>
        <v>-7420.7</v>
      </c>
      <c r="P119" s="151" t="e">
        <f>VLOOKUP(A119,'Surplus-137B Tax Payments'!$A:$D,10,FALSE)</f>
        <v>#N/A</v>
      </c>
      <c r="AD119" s="153">
        <f t="shared" si="46"/>
        <v>5772</v>
      </c>
      <c r="AE119" s="153">
        <v>1448.7</v>
      </c>
      <c r="AF119" s="153">
        <v>200</v>
      </c>
      <c r="AG119" s="153">
        <v>7420.7</v>
      </c>
    </row>
    <row r="120" spans="1:43" s="150" customFormat="1" ht="31.5" x14ac:dyDescent="0.2">
      <c r="A120" s="150">
        <f t="shared" si="50"/>
        <v>98</v>
      </c>
      <c r="B120" s="151" t="s">
        <v>527</v>
      </c>
      <c r="C120" s="151" t="s">
        <v>528</v>
      </c>
      <c r="D120" s="152" t="s">
        <v>530</v>
      </c>
      <c r="E120" s="151" t="s">
        <v>529</v>
      </c>
      <c r="F120" s="152" t="s">
        <v>530</v>
      </c>
      <c r="G120" s="153">
        <f t="shared" si="49"/>
        <v>3131.19</v>
      </c>
      <c r="H120" s="150">
        <f t="shared" si="51"/>
        <v>23098</v>
      </c>
      <c r="I120" s="150" t="s">
        <v>68</v>
      </c>
      <c r="J120" s="151" t="str">
        <f>VLOOKUP(I120,Bidders!$A:$B,2, FALSE)</f>
        <v>CompanyName</v>
      </c>
      <c r="K120" s="151" t="str">
        <f>VLOOKUP(I120,Bidders!$A:$G,7, FALSE)</f>
        <v>Phone</v>
      </c>
      <c r="L120" s="151" t="str">
        <f>VLOOKUP(I120,Bidders!$A:$C,3,FALSE)&amp;VLOOKUP(I120,Bidders!$A:$D,4,FALSE)  &amp;VLOOKUP(I120,Bidders!$A:$E,5,FALSE) &amp;VLOOKUP(I120,Bidders!$A:$F,6, FALSE)</f>
        <v>Address1  City, State  ZipCode</v>
      </c>
      <c r="M120" s="153">
        <f t="shared" si="45"/>
        <v>-3131.19</v>
      </c>
      <c r="P120" s="151" t="e">
        <f>VLOOKUP(A120,'Surplus-137B Tax Payments'!$A:$D,10,FALSE)</f>
        <v>#N/A</v>
      </c>
      <c r="AD120" s="153">
        <f t="shared" si="46"/>
        <v>2260.0300000000002</v>
      </c>
      <c r="AE120" s="153">
        <v>671.16</v>
      </c>
      <c r="AF120" s="153">
        <v>200</v>
      </c>
      <c r="AG120" s="153">
        <v>3131.19</v>
      </c>
    </row>
    <row r="121" spans="1:43" s="150" customFormat="1" ht="31.5" x14ac:dyDescent="0.2">
      <c r="A121" s="150">
        <f t="shared" si="50"/>
        <v>99</v>
      </c>
      <c r="B121" s="151" t="s">
        <v>531</v>
      </c>
      <c r="C121" s="151" t="s">
        <v>532</v>
      </c>
      <c r="D121" s="152" t="s">
        <v>534</v>
      </c>
      <c r="E121" s="151" t="s">
        <v>533</v>
      </c>
      <c r="F121" s="152" t="s">
        <v>535</v>
      </c>
      <c r="G121" s="153">
        <f t="shared" si="49"/>
        <v>910.52</v>
      </c>
      <c r="H121" s="150">
        <f t="shared" si="51"/>
        <v>23099</v>
      </c>
      <c r="I121" s="150" t="s">
        <v>68</v>
      </c>
      <c r="J121" s="151" t="str">
        <f>VLOOKUP(I121,Bidders!$A:$B,2, FALSE)</f>
        <v>CompanyName</v>
      </c>
      <c r="K121" s="151" t="str">
        <f>VLOOKUP(I121,Bidders!$A:$G,7, FALSE)</f>
        <v>Phone</v>
      </c>
      <c r="L121" s="151" t="str">
        <f>VLOOKUP(I121,Bidders!$A:$C,3,FALSE)&amp;VLOOKUP(I121,Bidders!$A:$D,4,FALSE)  &amp;VLOOKUP(I121,Bidders!$A:$E,5,FALSE) &amp;VLOOKUP(I121,Bidders!$A:$F,6, FALSE)</f>
        <v>Address1  City, State  ZipCode</v>
      </c>
      <c r="M121" s="153">
        <f t="shared" si="45"/>
        <v>-910.52</v>
      </c>
      <c r="P121" s="151" t="e">
        <f>VLOOKUP(A121,'Surplus-137B Tax Payments'!$A:$D,10,FALSE)</f>
        <v>#N/A</v>
      </c>
      <c r="AD121" s="153">
        <f t="shared" si="46"/>
        <v>309.12</v>
      </c>
      <c r="AE121" s="153">
        <v>401.4</v>
      </c>
      <c r="AF121" s="153">
        <v>200</v>
      </c>
      <c r="AG121" s="153">
        <v>910.52</v>
      </c>
    </row>
    <row r="122" spans="1:43" s="150" customFormat="1" ht="31.5" x14ac:dyDescent="0.2">
      <c r="A122" s="150">
        <f t="shared" si="50"/>
        <v>100</v>
      </c>
      <c r="B122" s="151" t="s">
        <v>536</v>
      </c>
      <c r="C122" s="151" t="s">
        <v>537</v>
      </c>
      <c r="D122" s="152" t="s">
        <v>539</v>
      </c>
      <c r="E122" s="151" t="s">
        <v>538</v>
      </c>
      <c r="F122" s="152" t="s">
        <v>540</v>
      </c>
      <c r="G122" s="153">
        <f t="shared" si="49"/>
        <v>7561.08</v>
      </c>
      <c r="H122" s="150">
        <f t="shared" si="51"/>
        <v>23100</v>
      </c>
      <c r="I122" s="150" t="s">
        <v>68</v>
      </c>
      <c r="J122" s="151" t="str">
        <f>VLOOKUP(I122,Bidders!$A:$B,2, FALSE)</f>
        <v>CompanyName</v>
      </c>
      <c r="K122" s="151" t="str">
        <f>VLOOKUP(I122,Bidders!$A:$G,7, FALSE)</f>
        <v>Phone</v>
      </c>
      <c r="L122" s="151" t="str">
        <f>VLOOKUP(I122,Bidders!$A:$C,3,FALSE)&amp;VLOOKUP(I122,Bidders!$A:$D,4,FALSE)  &amp;VLOOKUP(I122,Bidders!$A:$E,5,FALSE) &amp;VLOOKUP(I122,Bidders!$A:$F,6, FALSE)</f>
        <v>Address1  City, State  ZipCode</v>
      </c>
      <c r="M122" s="153">
        <f t="shared" si="45"/>
        <v>-7561.08</v>
      </c>
      <c r="P122" s="151" t="e">
        <f>VLOOKUP(A122,'Surplus-137B Tax Payments'!$A:$D,10,FALSE)</f>
        <v>#N/A</v>
      </c>
      <c r="AD122" s="153">
        <f t="shared" si="46"/>
        <v>6069.28</v>
      </c>
      <c r="AE122" s="153">
        <v>1291.8</v>
      </c>
      <c r="AF122" s="153">
        <v>200</v>
      </c>
      <c r="AG122" s="153">
        <v>7561.08</v>
      </c>
    </row>
    <row r="123" spans="1:43" s="150" customFormat="1" ht="31.5" x14ac:dyDescent="0.2">
      <c r="A123" s="150">
        <f t="shared" si="50"/>
        <v>101</v>
      </c>
      <c r="B123" s="151" t="s">
        <v>541</v>
      </c>
      <c r="C123" s="151" t="s">
        <v>542</v>
      </c>
      <c r="D123" s="152" t="s">
        <v>544</v>
      </c>
      <c r="E123" s="151" t="s">
        <v>543</v>
      </c>
      <c r="F123" s="152" t="s">
        <v>544</v>
      </c>
      <c r="G123" s="153">
        <f t="shared" si="49"/>
        <v>1190.3900000000001</v>
      </c>
      <c r="H123" s="150">
        <f t="shared" si="51"/>
        <v>23101</v>
      </c>
      <c r="I123" s="150" t="s">
        <v>68</v>
      </c>
      <c r="J123" s="151" t="str">
        <f>VLOOKUP(I123,Bidders!$A:$B,2, FALSE)</f>
        <v>CompanyName</v>
      </c>
      <c r="K123" s="151" t="str">
        <f>VLOOKUP(I123,Bidders!$A:$G,7, FALSE)</f>
        <v>Phone</v>
      </c>
      <c r="L123" s="151" t="str">
        <f>VLOOKUP(I123,Bidders!$A:$C,3,FALSE)&amp;VLOOKUP(I123,Bidders!$A:$D,4,FALSE)  &amp;VLOOKUP(I123,Bidders!$A:$E,5,FALSE) &amp;VLOOKUP(I123,Bidders!$A:$F,6, FALSE)</f>
        <v>Address1  City, State  ZipCode</v>
      </c>
      <c r="M123" s="153">
        <f t="shared" si="45"/>
        <v>-1190.3900000000001</v>
      </c>
      <c r="P123" s="151" t="e">
        <f>VLOOKUP(A123,'Surplus-137B Tax Payments'!$A:$D,10,FALSE)</f>
        <v>#N/A</v>
      </c>
      <c r="AD123" s="153">
        <f t="shared" si="46"/>
        <v>753.63000000000011</v>
      </c>
      <c r="AE123" s="153">
        <v>236.76</v>
      </c>
      <c r="AF123" s="153">
        <v>200</v>
      </c>
      <c r="AG123" s="153">
        <v>1190.3900000000001</v>
      </c>
    </row>
    <row r="124" spans="1:43" s="128" customFormat="1" ht="31.5" x14ac:dyDescent="0.2">
      <c r="A124" s="128">
        <f t="shared" si="50"/>
        <v>102</v>
      </c>
      <c r="B124" s="129" t="s">
        <v>545</v>
      </c>
      <c r="C124" s="129" t="s">
        <v>546</v>
      </c>
      <c r="D124" s="130" t="s">
        <v>548</v>
      </c>
      <c r="E124" s="129" t="s">
        <v>547</v>
      </c>
      <c r="F124" s="130" t="s">
        <v>549</v>
      </c>
      <c r="G124" s="145">
        <f t="shared" si="49"/>
        <v>344.69</v>
      </c>
      <c r="H124" s="128">
        <f t="shared" si="51"/>
        <v>23102</v>
      </c>
      <c r="I124" s="128" t="s">
        <v>1393</v>
      </c>
      <c r="J124" s="129" t="str">
        <f>VLOOKUP(I124,Bidders!$A:$B,2, FALSE)</f>
        <v>JACOB SEIBEL</v>
      </c>
      <c r="K124" s="129" t="str">
        <f>VLOOKUP(I124,Bidders!$A:$G,7, FALSE)</f>
        <v>(812) 320-2947</v>
      </c>
      <c r="L124" s="129" t="str">
        <f>VLOOKUP(I124,Bidders!$A:$C,3,FALSE)&amp;VLOOKUP(I124,Bidders!$A:$D,4,FALSE)  &amp;VLOOKUP(I124,Bidders!$A:$E,5,FALSE) &amp;VLOOKUP(I124,Bidders!$A:$F,6, FALSE)</f>
        <v>4411 W MAEFIELD ST  BLOOMINGTON, IN  47404</v>
      </c>
      <c r="M124" s="145">
        <f t="shared" si="45"/>
        <v>2156.31</v>
      </c>
      <c r="N124" s="258">
        <v>2501</v>
      </c>
      <c r="P124" s="129" t="e">
        <f>VLOOKUP(A124,'Surplus-137B Tax Payments'!$A:$D,10,FALSE)</f>
        <v>#N/A</v>
      </c>
      <c r="AD124" s="145">
        <f t="shared" si="46"/>
        <v>125.42999999999999</v>
      </c>
      <c r="AE124" s="145">
        <v>19.260000000000002</v>
      </c>
      <c r="AF124" s="145">
        <v>200</v>
      </c>
      <c r="AG124" s="145">
        <v>344.69</v>
      </c>
    </row>
    <row r="125" spans="1:43" s="128" customFormat="1" ht="31.5" x14ac:dyDescent="0.2">
      <c r="A125" s="128">
        <f t="shared" si="50"/>
        <v>103</v>
      </c>
      <c r="B125" s="129" t="s">
        <v>550</v>
      </c>
      <c r="C125" s="129" t="s">
        <v>551</v>
      </c>
      <c r="D125" s="130" t="s">
        <v>553</v>
      </c>
      <c r="E125" s="129" t="s">
        <v>552</v>
      </c>
      <c r="F125" s="130" t="s">
        <v>553</v>
      </c>
      <c r="G125" s="145">
        <f t="shared" si="49"/>
        <v>1361.86</v>
      </c>
      <c r="H125" s="128">
        <f t="shared" si="51"/>
        <v>23103</v>
      </c>
      <c r="I125" s="128" t="s">
        <v>667</v>
      </c>
      <c r="J125" s="129" t="str">
        <f>VLOOKUP(I125,Bidders!$A:$B,2, FALSE)</f>
        <v>SABRE INVESTMENTS, LLC</v>
      </c>
      <c r="K125" s="129" t="str">
        <f>VLOOKUP(I125,Bidders!$A:$G,7, FALSE)</f>
        <v>(618) 457-4334</v>
      </c>
      <c r="L125" s="129" t="str">
        <f>VLOOKUP(I125,Bidders!$A:$C,3,FALSE)&amp;VLOOKUP(I125,Bidders!$A:$D,4,FALSE)  &amp;VLOOKUP(I125,Bidders!$A:$E,5,FALSE) &amp;VLOOKUP(I125,Bidders!$A:$F,6, FALSE)</f>
        <v>P. O. BOX 3074   CARBONDALE,  IL 62902</v>
      </c>
      <c r="M125" s="145">
        <f t="shared" si="45"/>
        <v>64674.14</v>
      </c>
      <c r="N125" s="258">
        <v>66036</v>
      </c>
      <c r="P125" s="129" t="e">
        <f>VLOOKUP(A125,'Surplus-137B Tax Payments'!$A:$D,10,FALSE)</f>
        <v>#N/A</v>
      </c>
      <c r="AD125" s="145">
        <f t="shared" si="46"/>
        <v>901.33999999999992</v>
      </c>
      <c r="AE125" s="145">
        <v>260.52</v>
      </c>
      <c r="AF125" s="145">
        <v>200</v>
      </c>
      <c r="AG125" s="145">
        <v>1361.86</v>
      </c>
    </row>
    <row r="126" spans="1:43" s="150" customFormat="1" ht="31.5" x14ac:dyDescent="0.2">
      <c r="A126" s="150">
        <f t="shared" si="50"/>
        <v>104</v>
      </c>
      <c r="B126" s="151" t="s">
        <v>554</v>
      </c>
      <c r="C126" s="151" t="s">
        <v>555</v>
      </c>
      <c r="D126" s="152" t="s">
        <v>557</v>
      </c>
      <c r="E126" s="151" t="s">
        <v>556</v>
      </c>
      <c r="F126" s="152" t="s">
        <v>558</v>
      </c>
      <c r="G126" s="153">
        <f t="shared" si="49"/>
        <v>2378.16</v>
      </c>
      <c r="H126" s="150">
        <f t="shared" si="51"/>
        <v>23104</v>
      </c>
      <c r="I126" s="150" t="s">
        <v>68</v>
      </c>
      <c r="J126" s="151" t="str">
        <f>VLOOKUP(I126,Bidders!$A:$B,2, FALSE)</f>
        <v>CompanyName</v>
      </c>
      <c r="K126" s="151" t="str">
        <f>VLOOKUP(I126,Bidders!$A:$G,7, FALSE)</f>
        <v>Phone</v>
      </c>
      <c r="L126" s="151" t="str">
        <f>VLOOKUP(I126,Bidders!$A:$C,3,FALSE)&amp;VLOOKUP(I126,Bidders!$A:$D,4,FALSE)  &amp;VLOOKUP(I126,Bidders!$A:$E,5,FALSE) &amp;VLOOKUP(I126,Bidders!$A:$F,6, FALSE)</f>
        <v>Address1  City, State  ZipCode</v>
      </c>
      <c r="M126" s="153">
        <f t="shared" si="45"/>
        <v>-2378.16</v>
      </c>
      <c r="P126" s="151" t="e">
        <f>VLOOKUP(A126,'Surplus-137B Tax Payments'!$A:$D,10,FALSE)</f>
        <v>#N/A</v>
      </c>
      <c r="AD126" s="153">
        <f t="shared" si="46"/>
        <v>1509.0299999999997</v>
      </c>
      <c r="AE126" s="153">
        <v>669.13</v>
      </c>
      <c r="AF126" s="153">
        <v>200</v>
      </c>
      <c r="AG126" s="153">
        <v>2378.16</v>
      </c>
    </row>
    <row r="127" spans="1:43" s="150" customFormat="1" ht="31.5" x14ac:dyDescent="0.2">
      <c r="A127" s="150">
        <f t="shared" si="50"/>
        <v>105</v>
      </c>
      <c r="B127" s="151" t="s">
        <v>559</v>
      </c>
      <c r="C127" s="151" t="s">
        <v>560</v>
      </c>
      <c r="D127" s="152" t="s">
        <v>562</v>
      </c>
      <c r="E127" s="151" t="s">
        <v>561</v>
      </c>
      <c r="F127" s="152" t="s">
        <v>563</v>
      </c>
      <c r="G127" s="153">
        <f t="shared" si="49"/>
        <v>1748.07</v>
      </c>
      <c r="H127" s="150">
        <f t="shared" si="51"/>
        <v>23105</v>
      </c>
      <c r="I127" s="150" t="s">
        <v>68</v>
      </c>
      <c r="J127" s="151" t="str">
        <f>VLOOKUP(I127,Bidders!$A:$B,2, FALSE)</f>
        <v>CompanyName</v>
      </c>
      <c r="K127" s="151" t="str">
        <f>VLOOKUP(I127,Bidders!$A:$G,7, FALSE)</f>
        <v>Phone</v>
      </c>
      <c r="L127" s="151" t="str">
        <f>VLOOKUP(I127,Bidders!$A:$C,3,FALSE)&amp;VLOOKUP(I127,Bidders!$A:$D,4,FALSE)  &amp;VLOOKUP(I127,Bidders!$A:$E,5,FALSE) &amp;VLOOKUP(I127,Bidders!$A:$F,6, FALSE)</f>
        <v>Address1  City, State  ZipCode</v>
      </c>
      <c r="M127" s="153">
        <f t="shared" si="45"/>
        <v>-1748.07</v>
      </c>
      <c r="P127" s="151" t="e">
        <f>VLOOKUP(A127,'Surplus-137B Tax Payments'!$A:$D,10,FALSE)</f>
        <v>#N/A</v>
      </c>
      <c r="AD127" s="153">
        <f t="shared" si="46"/>
        <v>1057.4299999999998</v>
      </c>
      <c r="AE127" s="153">
        <v>490.64</v>
      </c>
      <c r="AF127" s="153">
        <v>200</v>
      </c>
      <c r="AG127" s="153">
        <v>1748.07</v>
      </c>
    </row>
    <row r="128" spans="1:43" s="150" customFormat="1" ht="31.5" x14ac:dyDescent="0.2">
      <c r="A128" s="150">
        <f t="shared" ref="A128:A138" si="52">A127+1</f>
        <v>106</v>
      </c>
      <c r="B128" s="151" t="s">
        <v>564</v>
      </c>
      <c r="C128" s="152" t="s">
        <v>566</v>
      </c>
      <c r="D128" s="152" t="s">
        <v>567</v>
      </c>
      <c r="E128" s="151" t="s">
        <v>565</v>
      </c>
      <c r="F128" s="152" t="s">
        <v>567</v>
      </c>
      <c r="G128" s="153">
        <f t="shared" si="49"/>
        <v>1932.55</v>
      </c>
      <c r="H128" s="150">
        <f t="shared" ref="H128:H138" si="53">H127+1</f>
        <v>23106</v>
      </c>
      <c r="I128" s="150" t="s">
        <v>68</v>
      </c>
      <c r="J128" s="151" t="str">
        <f>VLOOKUP(I128,Bidders!$A:$B,2, FALSE)</f>
        <v>CompanyName</v>
      </c>
      <c r="K128" s="151" t="str">
        <f>VLOOKUP(I128,Bidders!$A:$G,7, FALSE)</f>
        <v>Phone</v>
      </c>
      <c r="L128" s="151" t="str">
        <f>VLOOKUP(I128,Bidders!$A:$C,3,FALSE)&amp;VLOOKUP(I128,Bidders!$A:$D,4,FALSE)  &amp;VLOOKUP(I128,Bidders!$A:$E,5,FALSE) &amp;VLOOKUP(I128,Bidders!$A:$F,6, FALSE)</f>
        <v>Address1  City, State  ZipCode</v>
      </c>
      <c r="M128" s="153">
        <f t="shared" si="45"/>
        <v>-1932.55</v>
      </c>
      <c r="P128" s="151" t="e">
        <f>VLOOKUP(A128,'Surplus-137B Tax Payments'!$A:$D,10,FALSE)</f>
        <v>#N/A</v>
      </c>
      <c r="AD128" s="153">
        <f t="shared" si="46"/>
        <v>1218.29</v>
      </c>
      <c r="AE128" s="153">
        <v>514.26</v>
      </c>
      <c r="AF128" s="153">
        <v>200</v>
      </c>
      <c r="AG128" s="153">
        <v>1932.55</v>
      </c>
    </row>
    <row r="129" spans="1:572" s="150" customFormat="1" ht="31.5" x14ac:dyDescent="0.2">
      <c r="A129" s="150">
        <f t="shared" si="52"/>
        <v>107</v>
      </c>
      <c r="B129" s="151" t="s">
        <v>568</v>
      </c>
      <c r="C129" s="151" t="s">
        <v>569</v>
      </c>
      <c r="D129" s="253" t="s">
        <v>571</v>
      </c>
      <c r="E129" s="151" t="s">
        <v>570</v>
      </c>
      <c r="F129" s="152" t="s">
        <v>571</v>
      </c>
      <c r="G129" s="153">
        <f t="shared" si="49"/>
        <v>2600.19</v>
      </c>
      <c r="H129" s="150">
        <f t="shared" si="53"/>
        <v>23107</v>
      </c>
      <c r="I129" s="150" t="s">
        <v>68</v>
      </c>
      <c r="J129" s="151" t="str">
        <f>VLOOKUP(I129,Bidders!$A:$B,2, FALSE)</f>
        <v>CompanyName</v>
      </c>
      <c r="K129" s="151" t="str">
        <f>VLOOKUP(I129,Bidders!$A:$G,7, FALSE)</f>
        <v>Phone</v>
      </c>
      <c r="L129" s="151" t="str">
        <f>VLOOKUP(I129,Bidders!$A:$C,3,FALSE)&amp;VLOOKUP(I129,Bidders!$A:$D,4,FALSE)  &amp;VLOOKUP(I129,Bidders!$A:$E,5,FALSE) &amp;VLOOKUP(I129,Bidders!$A:$F,6, FALSE)</f>
        <v>Address1  City, State  ZipCode</v>
      </c>
      <c r="M129" s="153">
        <f t="shared" si="45"/>
        <v>-2600.19</v>
      </c>
      <c r="P129" s="151" t="e">
        <f>VLOOKUP(A129,'Surplus-137B Tax Payments'!$A:$D,10,FALSE)</f>
        <v>#N/A</v>
      </c>
      <c r="AD129" s="153">
        <f t="shared" si="46"/>
        <v>1966.91</v>
      </c>
      <c r="AE129" s="153">
        <v>433.28</v>
      </c>
      <c r="AF129" s="153">
        <v>200</v>
      </c>
      <c r="AG129" s="153">
        <v>2600.19</v>
      </c>
    </row>
    <row r="130" spans="1:572" s="150" customFormat="1" ht="31.5" x14ac:dyDescent="0.2">
      <c r="A130" s="150">
        <f t="shared" si="52"/>
        <v>108</v>
      </c>
      <c r="B130" s="151" t="s">
        <v>572</v>
      </c>
      <c r="C130" s="151" t="s">
        <v>573</v>
      </c>
      <c r="D130" s="152" t="s">
        <v>575</v>
      </c>
      <c r="E130" s="151" t="s">
        <v>574</v>
      </c>
      <c r="F130" s="152" t="s">
        <v>575</v>
      </c>
      <c r="G130" s="153">
        <f t="shared" si="49"/>
        <v>7295.59</v>
      </c>
      <c r="H130" s="150">
        <f t="shared" si="53"/>
        <v>23108</v>
      </c>
      <c r="I130" s="150" t="s">
        <v>68</v>
      </c>
      <c r="J130" s="151" t="str">
        <f>VLOOKUP(I130,Bidders!$A:$B,2, FALSE)</f>
        <v>CompanyName</v>
      </c>
      <c r="K130" s="151" t="str">
        <f>VLOOKUP(I130,Bidders!$A:$G,7, FALSE)</f>
        <v>Phone</v>
      </c>
      <c r="L130" s="151" t="str">
        <f>VLOOKUP(I130,Bidders!$A:$C,3,FALSE)&amp;VLOOKUP(I130,Bidders!$A:$D,4,FALSE)  &amp;VLOOKUP(I130,Bidders!$A:$E,5,FALSE) &amp;VLOOKUP(I130,Bidders!$A:$F,6, FALSE)</f>
        <v>Address1  City, State  ZipCode</v>
      </c>
      <c r="M130" s="153">
        <f t="shared" si="45"/>
        <v>-7295.59</v>
      </c>
      <c r="P130" s="151" t="e">
        <f>VLOOKUP(A130,'Surplus-137B Tax Payments'!$A:$D,10,FALSE)</f>
        <v>#N/A</v>
      </c>
      <c r="AD130" s="153">
        <f t="shared" si="46"/>
        <v>4915.51</v>
      </c>
      <c r="AE130" s="153">
        <v>2180.08</v>
      </c>
      <c r="AF130" s="153">
        <v>200</v>
      </c>
      <c r="AG130" s="153">
        <v>7295.59</v>
      </c>
    </row>
    <row r="131" spans="1:572" s="194" customFormat="1" ht="31.5" x14ac:dyDescent="0.2">
      <c r="A131" s="194">
        <f t="shared" si="52"/>
        <v>109</v>
      </c>
      <c r="B131" s="195" t="s">
        <v>576</v>
      </c>
      <c r="C131" s="195" t="s">
        <v>577</v>
      </c>
      <c r="D131" s="196" t="s">
        <v>579</v>
      </c>
      <c r="E131" s="195" t="s">
        <v>578</v>
      </c>
      <c r="F131" s="196" t="s">
        <v>579</v>
      </c>
      <c r="G131" s="197">
        <f t="shared" si="49"/>
        <v>2252.84</v>
      </c>
      <c r="H131" s="194">
        <f t="shared" si="53"/>
        <v>23109</v>
      </c>
      <c r="I131" s="194" t="s">
        <v>68</v>
      </c>
      <c r="J131" s="195" t="str">
        <f>VLOOKUP(I131,Bidders!$A:$B,2, FALSE)</f>
        <v>CompanyName</v>
      </c>
      <c r="K131" s="195" t="str">
        <f>VLOOKUP(I131,Bidders!$A:$G,7, FALSE)</f>
        <v>Phone</v>
      </c>
      <c r="L131" s="195" t="str">
        <f>VLOOKUP(I131,Bidders!$A:$C,3,FALSE)&amp;VLOOKUP(I131,Bidders!$A:$D,4,FALSE)  &amp;VLOOKUP(I131,Bidders!$A:$E,5,FALSE) &amp;VLOOKUP(I131,Bidders!$A:$F,6, FALSE)</f>
        <v>Address1  City, State  ZipCode</v>
      </c>
      <c r="M131" s="197">
        <f t="shared" si="45"/>
        <v>-2252.84</v>
      </c>
      <c r="P131" s="195" t="e">
        <f>VLOOKUP(A131,'Surplus-137B Tax Payments'!$A:$D,10,FALSE)</f>
        <v>#N/A</v>
      </c>
      <c r="AD131" s="197">
        <f t="shared" si="46"/>
        <v>1641.5600000000002</v>
      </c>
      <c r="AE131" s="197">
        <v>411.28</v>
      </c>
      <c r="AF131" s="197">
        <v>200</v>
      </c>
      <c r="AG131" s="197">
        <v>2252.84</v>
      </c>
    </row>
    <row r="132" spans="1:572" s="64" customFormat="1" x14ac:dyDescent="0.25">
      <c r="A132" s="54"/>
      <c r="B132" s="71" t="s">
        <v>12</v>
      </c>
      <c r="C132" s="54"/>
      <c r="D132" s="54"/>
      <c r="E132" s="54"/>
      <c r="F132" s="54"/>
      <c r="G132" s="91"/>
      <c r="H132" s="67"/>
      <c r="I132" s="54"/>
      <c r="J132" s="54"/>
      <c r="K132" s="54"/>
      <c r="L132" s="54"/>
      <c r="M132" s="66"/>
      <c r="N132" s="66"/>
      <c r="O132" s="66"/>
      <c r="P132" s="91"/>
      <c r="Q132" s="68"/>
      <c r="R132" s="52"/>
      <c r="S132" s="65"/>
      <c r="T132" s="54"/>
      <c r="U132" s="69"/>
      <c r="V132" s="52"/>
      <c r="W132" s="54"/>
      <c r="X132" s="70"/>
      <c r="Y132" s="54"/>
      <c r="Z132" s="71"/>
      <c r="AA132" s="54"/>
      <c r="AB132" s="70"/>
      <c r="AC132" s="54"/>
      <c r="AD132" s="69"/>
      <c r="AE132" s="66"/>
      <c r="AF132" s="66"/>
      <c r="AG132" s="72"/>
      <c r="AH132" s="52"/>
      <c r="AI132" s="71"/>
      <c r="AJ132" s="70"/>
      <c r="AK132" s="54"/>
      <c r="AL132" s="71"/>
      <c r="AM132" s="54"/>
      <c r="AN132" s="54"/>
      <c r="AO132" s="54"/>
      <c r="AP132" s="65"/>
      <c r="AQ132" s="63"/>
    </row>
    <row r="133" spans="1:572" s="150" customFormat="1" ht="31.5" x14ac:dyDescent="0.2">
      <c r="A133" s="150">
        <f>A131+1</f>
        <v>110</v>
      </c>
      <c r="B133" s="151" t="s">
        <v>580</v>
      </c>
      <c r="C133" s="151" t="s">
        <v>581</v>
      </c>
      <c r="D133" s="152" t="s">
        <v>583</v>
      </c>
      <c r="E133" s="151" t="s">
        <v>582</v>
      </c>
      <c r="F133" s="152" t="s">
        <v>584</v>
      </c>
      <c r="G133" s="153">
        <f>AG133</f>
        <v>1609.58</v>
      </c>
      <c r="H133" s="150">
        <f>H131+1</f>
        <v>23110</v>
      </c>
      <c r="I133" s="150" t="s">
        <v>68</v>
      </c>
      <c r="J133" s="151" t="str">
        <f>VLOOKUP(I133,Bidders!$A:$B,2, FALSE)</f>
        <v>CompanyName</v>
      </c>
      <c r="K133" s="151" t="str">
        <f>VLOOKUP(I133,Bidders!$A:$G,7, FALSE)</f>
        <v>Phone</v>
      </c>
      <c r="L133" s="151" t="str">
        <f>VLOOKUP(I133,Bidders!$A:$C,3,FALSE)&amp;VLOOKUP(I133,Bidders!$A:$D,4,FALSE)  &amp;VLOOKUP(I133,Bidders!$A:$E,5,FALSE) &amp;VLOOKUP(I133,Bidders!$A:$F,6, FALSE)</f>
        <v>Address1  City, State  ZipCode</v>
      </c>
      <c r="M133" s="153">
        <f t="shared" si="45"/>
        <v>-1609.58</v>
      </c>
      <c r="P133" s="151" t="e">
        <f>VLOOKUP(A133,'Surplus-137B Tax Payments'!$A:$D,10,FALSE)</f>
        <v>#N/A</v>
      </c>
      <c r="AD133" s="153">
        <f t="shared" si="46"/>
        <v>1072.98</v>
      </c>
      <c r="AE133" s="153">
        <v>336.6</v>
      </c>
      <c r="AF133" s="153">
        <v>200</v>
      </c>
      <c r="AG133" s="153">
        <v>1609.58</v>
      </c>
    </row>
    <row r="134" spans="1:572" s="150" customFormat="1" ht="31.5" x14ac:dyDescent="0.2">
      <c r="A134" s="150">
        <f t="shared" si="52"/>
        <v>111</v>
      </c>
      <c r="B134" s="151" t="s">
        <v>585</v>
      </c>
      <c r="C134" s="151" t="s">
        <v>586</v>
      </c>
      <c r="D134" s="152" t="s">
        <v>588</v>
      </c>
      <c r="E134" s="151" t="s">
        <v>587</v>
      </c>
      <c r="F134" s="152" t="s">
        <v>588</v>
      </c>
      <c r="G134" s="153">
        <f>AG134</f>
        <v>8394.2900000000009</v>
      </c>
      <c r="H134" s="150">
        <f t="shared" si="53"/>
        <v>23111</v>
      </c>
      <c r="I134" s="150" t="s">
        <v>68</v>
      </c>
      <c r="J134" s="151" t="str">
        <f>VLOOKUP(I134,Bidders!$A:$B,2, FALSE)</f>
        <v>CompanyName</v>
      </c>
      <c r="K134" s="151" t="str">
        <f>VLOOKUP(I134,Bidders!$A:$G,7, FALSE)</f>
        <v>Phone</v>
      </c>
      <c r="L134" s="151" t="str">
        <f>VLOOKUP(I134,Bidders!$A:$C,3,FALSE)&amp;VLOOKUP(I134,Bidders!$A:$D,4,FALSE)  &amp;VLOOKUP(I134,Bidders!$A:$E,5,FALSE) &amp;VLOOKUP(I134,Bidders!$A:$F,6, FALSE)</f>
        <v>Address1  City, State  ZipCode</v>
      </c>
      <c r="M134" s="153">
        <f t="shared" si="45"/>
        <v>-8394.2900000000009</v>
      </c>
      <c r="P134" s="151" t="e">
        <f>VLOOKUP(A134,'Surplus-137B Tax Payments'!$A:$D,10,FALSE)</f>
        <v>#N/A</v>
      </c>
      <c r="AD134" s="153">
        <f t="shared" si="46"/>
        <v>4376.7300000000014</v>
      </c>
      <c r="AE134" s="153">
        <v>3817.56</v>
      </c>
      <c r="AF134" s="153">
        <v>200</v>
      </c>
      <c r="AG134" s="153">
        <v>8394.2900000000009</v>
      </c>
    </row>
    <row r="135" spans="1:572" s="150" customFormat="1" ht="31.5" x14ac:dyDescent="0.2">
      <c r="A135" s="150">
        <f t="shared" si="52"/>
        <v>112</v>
      </c>
      <c r="B135" s="151" t="s">
        <v>589</v>
      </c>
      <c r="C135" s="152" t="s">
        <v>590</v>
      </c>
      <c r="D135" s="152" t="s">
        <v>592</v>
      </c>
      <c r="E135" s="151" t="s">
        <v>591</v>
      </c>
      <c r="F135" s="152" t="s">
        <v>592</v>
      </c>
      <c r="G135" s="153">
        <f>AG135</f>
        <v>859.87</v>
      </c>
      <c r="H135" s="150">
        <f t="shared" si="53"/>
        <v>23112</v>
      </c>
      <c r="I135" s="150" t="s">
        <v>68</v>
      </c>
      <c r="J135" s="151" t="str">
        <f>VLOOKUP(I135,Bidders!$A:$B,2, FALSE)</f>
        <v>CompanyName</v>
      </c>
      <c r="K135" s="151" t="str">
        <f>VLOOKUP(I135,Bidders!$A:$G,7, FALSE)</f>
        <v>Phone</v>
      </c>
      <c r="L135" s="151" t="str">
        <f>VLOOKUP(I135,Bidders!$A:$C,3,FALSE)&amp;VLOOKUP(I135,Bidders!$A:$D,4,FALSE)  &amp;VLOOKUP(I135,Bidders!$A:$E,5,FALSE) &amp;VLOOKUP(I135,Bidders!$A:$F,6, FALSE)</f>
        <v>Address1  City, State  ZipCode</v>
      </c>
      <c r="M135" s="153">
        <f t="shared" si="45"/>
        <v>-859.87</v>
      </c>
      <c r="P135" s="151" t="e">
        <f>VLOOKUP(A135,'Surplus-137B Tax Payments'!$A:$D,10,FALSE)</f>
        <v>#N/A</v>
      </c>
      <c r="AD135" s="153">
        <f t="shared" si="46"/>
        <v>512.09</v>
      </c>
      <c r="AE135" s="153">
        <v>147.78</v>
      </c>
      <c r="AF135" s="153">
        <v>200</v>
      </c>
      <c r="AG135" s="153">
        <v>859.87</v>
      </c>
    </row>
    <row r="136" spans="1:572" s="64" customFormat="1" x14ac:dyDescent="0.25">
      <c r="A136" s="54"/>
      <c r="B136" s="71" t="s">
        <v>593</v>
      </c>
      <c r="C136" s="54"/>
      <c r="D136" s="54"/>
      <c r="E136" s="54"/>
      <c r="F136" s="54"/>
      <c r="G136" s="91"/>
      <c r="H136" s="67"/>
      <c r="I136" s="54"/>
      <c r="J136" s="54"/>
      <c r="K136" s="54"/>
      <c r="L136" s="54"/>
      <c r="M136" s="66"/>
      <c r="N136" s="66"/>
      <c r="O136" s="66"/>
      <c r="P136" s="91"/>
      <c r="Q136" s="68"/>
      <c r="R136" s="52"/>
      <c r="S136" s="65"/>
      <c r="T136" s="54"/>
      <c r="U136" s="69"/>
      <c r="V136" s="52"/>
      <c r="W136" s="54"/>
      <c r="X136" s="70"/>
      <c r="Y136" s="54"/>
      <c r="Z136" s="71"/>
      <c r="AA136" s="54"/>
      <c r="AB136" s="70"/>
      <c r="AC136" s="54"/>
      <c r="AD136" s="69"/>
      <c r="AE136" s="66"/>
      <c r="AF136" s="66"/>
      <c r="AG136" s="72"/>
      <c r="AH136" s="52"/>
      <c r="AI136" s="71"/>
      <c r="AJ136" s="70"/>
      <c r="AK136" s="54"/>
      <c r="AL136" s="71"/>
      <c r="AM136" s="54"/>
      <c r="AN136" s="54"/>
      <c r="AO136" s="54"/>
      <c r="AP136" s="65"/>
      <c r="AQ136" s="63"/>
    </row>
    <row r="137" spans="1:572" s="150" customFormat="1" ht="31.5" x14ac:dyDescent="0.2">
      <c r="A137" s="150">
        <f>A135+1</f>
        <v>113</v>
      </c>
      <c r="B137" s="151" t="s">
        <v>594</v>
      </c>
      <c r="C137" s="151" t="s">
        <v>595</v>
      </c>
      <c r="D137" s="152" t="s">
        <v>597</v>
      </c>
      <c r="E137" s="151" t="s">
        <v>596</v>
      </c>
      <c r="F137" s="152" t="s">
        <v>597</v>
      </c>
      <c r="G137" s="153">
        <f>AG137</f>
        <v>2393.7600000000002</v>
      </c>
      <c r="H137" s="150">
        <f>H135+1</f>
        <v>23113</v>
      </c>
      <c r="I137" s="150" t="s">
        <v>68</v>
      </c>
      <c r="J137" s="151" t="str">
        <f>VLOOKUP(I137,Bidders!$A:$B,2, FALSE)</f>
        <v>CompanyName</v>
      </c>
      <c r="K137" s="151" t="str">
        <f>VLOOKUP(I137,Bidders!$A:$G,7, FALSE)</f>
        <v>Phone</v>
      </c>
      <c r="L137" s="151" t="str">
        <f>VLOOKUP(I137,Bidders!$A:$C,3,FALSE)&amp;VLOOKUP(I137,Bidders!$A:$D,4,FALSE)  &amp;VLOOKUP(I137,Bidders!$A:$E,5,FALSE) &amp;VLOOKUP(I137,Bidders!$A:$F,6, FALSE)</f>
        <v>Address1  City, State  ZipCode</v>
      </c>
      <c r="M137" s="153">
        <f t="shared" si="45"/>
        <v>-2393.7600000000002</v>
      </c>
      <c r="P137" s="151" t="e">
        <f>VLOOKUP(A137,'Surplus-137B Tax Payments'!$A:$D,10,FALSE)</f>
        <v>#N/A</v>
      </c>
      <c r="AD137" s="153">
        <f t="shared" si="46"/>
        <v>1663.0000000000002</v>
      </c>
      <c r="AE137" s="153">
        <v>530.76</v>
      </c>
      <c r="AF137" s="153">
        <v>200</v>
      </c>
      <c r="AG137" s="153">
        <v>2393.7600000000002</v>
      </c>
    </row>
    <row r="138" spans="1:572" s="128" customFormat="1" ht="31.5" x14ac:dyDescent="0.2">
      <c r="A138" s="128">
        <f t="shared" si="52"/>
        <v>114</v>
      </c>
      <c r="B138" s="129" t="s">
        <v>598</v>
      </c>
      <c r="C138" s="129" t="s">
        <v>332</v>
      </c>
      <c r="D138" s="130" t="s">
        <v>334</v>
      </c>
      <c r="E138" s="129" t="s">
        <v>599</v>
      </c>
      <c r="F138" s="130" t="s">
        <v>600</v>
      </c>
      <c r="G138" s="145">
        <f>AG138</f>
        <v>5333.48</v>
      </c>
      <c r="H138" s="128">
        <f t="shared" si="53"/>
        <v>23114</v>
      </c>
      <c r="I138" s="128" t="s">
        <v>626</v>
      </c>
      <c r="J138" s="129" t="str">
        <f>VLOOKUP(I138,Bidders!$A:$B,2, FALSE)</f>
        <v>SAVVY IN LLC DBA FTB COLLATERAL ASSIGNEE</v>
      </c>
      <c r="K138" s="129" t="str">
        <f>VLOOKUP(I138,Bidders!$A:$G,7, FALSE)</f>
        <v>(561) 487-2742</v>
      </c>
      <c r="L138" s="129" t="str">
        <f>VLOOKUP(I138,Bidders!$A:$C,3,FALSE)&amp;VLOOKUP(I138,Bidders!$A:$D,4,FALSE)  &amp;VLOOKUP(I138,Bidders!$A:$E,5,FALSE) &amp;VLOOKUP(I138,Bidders!$A:$F,6, FALSE)</f>
        <v>P.O. BOX 1000 - DEPT, #3035  MEMPHIS, TN  38148</v>
      </c>
      <c r="M138" s="145">
        <f t="shared" si="45"/>
        <v>16667.52</v>
      </c>
      <c r="N138" s="258">
        <v>22001</v>
      </c>
      <c r="P138" s="129" t="e">
        <f>VLOOKUP(A138,'Surplus-137B Tax Payments'!$A:$D,10,FALSE)</f>
        <v>#N/A</v>
      </c>
      <c r="AD138" s="145">
        <f t="shared" si="46"/>
        <v>3922.7199999999993</v>
      </c>
      <c r="AE138" s="145">
        <v>1210.76</v>
      </c>
      <c r="AF138" s="145">
        <v>200</v>
      </c>
      <c r="AG138" s="145">
        <v>5333.48</v>
      </c>
    </row>
    <row r="139" spans="1:572" s="13" customFormat="1" x14ac:dyDescent="0.2">
      <c r="A139" s="92"/>
      <c r="B139" s="93"/>
      <c r="C139" s="93"/>
      <c r="D139" s="93"/>
      <c r="E139" s="93"/>
      <c r="F139" s="94"/>
      <c r="G139" s="15" t="str">
        <f t="shared" ref="G139:G140" si="54">AG139</f>
        <v>TOTAL:</v>
      </c>
      <c r="J139" s="23"/>
      <c r="K139" s="23"/>
      <c r="L139" s="23"/>
      <c r="M139" s="24"/>
      <c r="N139" s="15" t="s">
        <v>61</v>
      </c>
      <c r="O139" s="15"/>
      <c r="P139" s="15"/>
      <c r="Q139" s="40"/>
      <c r="R139" s="29"/>
      <c r="S139" s="41"/>
      <c r="T139" s="27"/>
      <c r="U139" s="31"/>
      <c r="V139" s="16"/>
      <c r="X139" s="17"/>
      <c r="Y139" s="27"/>
      <c r="Z139" s="18"/>
      <c r="AB139" s="17"/>
      <c r="AC139" s="27"/>
      <c r="AD139" s="96"/>
      <c r="AE139" s="97"/>
      <c r="AF139" s="98"/>
      <c r="AG139" s="36" t="s">
        <v>61</v>
      </c>
      <c r="AH139" s="34"/>
      <c r="AI139" s="102"/>
      <c r="AJ139" s="94"/>
      <c r="AK139" s="95"/>
      <c r="AL139" s="102"/>
      <c r="AM139" s="93"/>
      <c r="AN139" s="93"/>
      <c r="AO139" s="93"/>
      <c r="AP139" s="94"/>
      <c r="AQ139" s="34"/>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c r="IU139" s="9"/>
      <c r="IV139" s="9"/>
      <c r="IW139" s="9"/>
      <c r="IX139" s="9"/>
      <c r="IY139" s="9"/>
      <c r="IZ139" s="9"/>
      <c r="JA139" s="9"/>
      <c r="JB139" s="9"/>
      <c r="JC139" s="9"/>
      <c r="JD139" s="9"/>
      <c r="JE139" s="9"/>
      <c r="JF139" s="9"/>
      <c r="JG139" s="9"/>
      <c r="JH139" s="9"/>
      <c r="JI139" s="9"/>
      <c r="JJ139" s="9"/>
      <c r="JK139" s="9"/>
      <c r="JL139" s="9"/>
      <c r="JM139" s="9"/>
      <c r="JN139" s="9"/>
      <c r="JO139" s="9"/>
      <c r="JP139" s="9"/>
      <c r="JQ139" s="9"/>
      <c r="JR139" s="9"/>
      <c r="JS139" s="9"/>
      <c r="JT139" s="9"/>
      <c r="JU139" s="9"/>
      <c r="JV139" s="9"/>
      <c r="JW139" s="9"/>
      <c r="JX139" s="9"/>
      <c r="JY139" s="9"/>
      <c r="JZ139" s="9"/>
      <c r="KA139" s="9"/>
      <c r="KB139" s="9"/>
      <c r="KC139" s="9"/>
      <c r="KD139" s="9"/>
      <c r="KE139" s="9"/>
      <c r="KF139" s="9"/>
      <c r="KG139" s="9"/>
      <c r="KH139" s="9"/>
      <c r="KI139" s="9"/>
      <c r="KJ139" s="9"/>
      <c r="KK139" s="9"/>
      <c r="KL139" s="9"/>
      <c r="KM139" s="9"/>
      <c r="KN139" s="9"/>
      <c r="KO139" s="9"/>
      <c r="KP139" s="9"/>
      <c r="KQ139" s="9"/>
      <c r="KR139" s="9"/>
      <c r="KS139" s="9"/>
      <c r="KT139" s="9"/>
      <c r="KU139" s="9"/>
      <c r="KV139" s="9"/>
      <c r="KW139" s="9"/>
      <c r="KX139" s="9"/>
      <c r="KY139" s="9"/>
      <c r="KZ139" s="9"/>
      <c r="LA139" s="9"/>
      <c r="LB139" s="9"/>
      <c r="LC139" s="9"/>
      <c r="LD139" s="9"/>
      <c r="LE139" s="9"/>
      <c r="LF139" s="9"/>
      <c r="LG139" s="9"/>
      <c r="LH139" s="9"/>
      <c r="LI139" s="9"/>
      <c r="LJ139" s="9"/>
      <c r="LK139" s="9"/>
      <c r="LL139" s="9"/>
      <c r="LM139" s="9"/>
      <c r="LN139" s="9"/>
      <c r="LO139" s="9"/>
      <c r="LP139" s="9"/>
      <c r="LQ139" s="9"/>
      <c r="LR139" s="9"/>
      <c r="LS139" s="9"/>
      <c r="LT139" s="9"/>
      <c r="LU139" s="9"/>
      <c r="LV139" s="9"/>
      <c r="LW139" s="9"/>
      <c r="LX139" s="9"/>
      <c r="LY139" s="9"/>
      <c r="LZ139" s="9"/>
      <c r="MA139" s="9"/>
      <c r="MB139" s="9"/>
      <c r="MC139" s="9"/>
      <c r="MD139" s="9"/>
      <c r="ME139" s="9"/>
      <c r="MF139" s="9"/>
      <c r="MG139" s="9"/>
      <c r="MH139" s="9"/>
      <c r="MI139" s="9"/>
      <c r="MJ139" s="9"/>
      <c r="MK139" s="9"/>
      <c r="ML139" s="9"/>
      <c r="MM139" s="9"/>
      <c r="MN139" s="9"/>
      <c r="MO139" s="9"/>
      <c r="MP139" s="9"/>
      <c r="MQ139" s="9"/>
      <c r="MR139" s="9"/>
      <c r="MS139" s="9"/>
      <c r="MT139" s="9"/>
      <c r="MU139" s="9"/>
      <c r="MV139" s="9"/>
      <c r="MW139" s="9"/>
      <c r="MX139" s="9"/>
      <c r="MY139" s="9"/>
      <c r="MZ139" s="9"/>
      <c r="NA139" s="9"/>
      <c r="NB139" s="9"/>
      <c r="NC139" s="9"/>
      <c r="ND139" s="9"/>
      <c r="NE139" s="9"/>
      <c r="NF139" s="9"/>
      <c r="NG139" s="9"/>
      <c r="NH139" s="9"/>
      <c r="NI139" s="9"/>
      <c r="NJ139" s="9"/>
      <c r="NK139" s="9"/>
      <c r="NL139" s="9"/>
      <c r="NM139" s="9"/>
      <c r="NN139" s="9"/>
      <c r="NO139" s="9"/>
      <c r="NP139" s="9"/>
      <c r="NQ139" s="9"/>
      <c r="NR139" s="9"/>
      <c r="NS139" s="9"/>
      <c r="NT139" s="9"/>
      <c r="NU139" s="9"/>
      <c r="NV139" s="9"/>
      <c r="NW139" s="9"/>
      <c r="NX139" s="9"/>
      <c r="NY139" s="9"/>
      <c r="NZ139" s="9"/>
      <c r="OA139" s="9"/>
      <c r="OB139" s="9"/>
      <c r="OC139" s="9"/>
      <c r="OD139" s="9"/>
      <c r="OE139" s="9"/>
      <c r="OF139" s="9"/>
      <c r="OG139" s="9"/>
      <c r="OH139" s="9"/>
      <c r="OI139" s="9"/>
      <c r="OJ139" s="9"/>
      <c r="OK139" s="9"/>
      <c r="OL139" s="9"/>
      <c r="OM139" s="9"/>
      <c r="ON139" s="9"/>
      <c r="OO139" s="9"/>
      <c r="OP139" s="9"/>
      <c r="OQ139" s="9"/>
      <c r="OR139" s="9"/>
      <c r="OS139" s="9"/>
      <c r="OT139" s="9"/>
      <c r="OU139" s="9"/>
      <c r="OV139" s="9"/>
      <c r="OW139" s="9"/>
      <c r="OX139" s="9"/>
      <c r="OY139" s="9"/>
      <c r="OZ139" s="9"/>
      <c r="PA139" s="9"/>
      <c r="PB139" s="9"/>
      <c r="PC139" s="9"/>
      <c r="PD139" s="9"/>
      <c r="PE139" s="9"/>
      <c r="PF139" s="9"/>
      <c r="PG139" s="9"/>
      <c r="PH139" s="9"/>
      <c r="PI139" s="9"/>
      <c r="PJ139" s="9"/>
      <c r="PK139" s="9"/>
      <c r="PL139" s="9"/>
      <c r="PM139" s="9"/>
      <c r="PN139" s="9"/>
      <c r="PO139" s="9"/>
      <c r="PP139" s="9"/>
      <c r="PQ139" s="9"/>
      <c r="PR139" s="9"/>
      <c r="PS139" s="9"/>
      <c r="PT139" s="9"/>
      <c r="PU139" s="9"/>
      <c r="PV139" s="9"/>
      <c r="PW139" s="9"/>
      <c r="PX139" s="9"/>
      <c r="PY139" s="9"/>
      <c r="PZ139" s="9"/>
      <c r="QA139" s="9"/>
      <c r="QB139" s="9"/>
      <c r="QC139" s="9"/>
      <c r="QD139" s="9"/>
      <c r="QE139" s="9"/>
      <c r="QF139" s="9"/>
      <c r="QG139" s="9"/>
      <c r="QH139" s="9"/>
      <c r="QI139" s="9"/>
      <c r="QJ139" s="9"/>
      <c r="QK139" s="9"/>
      <c r="QL139" s="9"/>
      <c r="QM139" s="9"/>
      <c r="QN139" s="9"/>
      <c r="QO139" s="9"/>
      <c r="QP139" s="9"/>
      <c r="QQ139" s="9"/>
      <c r="QR139" s="9"/>
      <c r="QS139" s="9"/>
      <c r="QT139" s="9"/>
      <c r="QU139" s="9"/>
      <c r="QV139" s="9"/>
      <c r="QW139" s="9"/>
      <c r="QX139" s="9"/>
      <c r="QY139" s="9"/>
      <c r="QZ139" s="9"/>
      <c r="RA139" s="9"/>
      <c r="RB139" s="9"/>
      <c r="RC139" s="9"/>
      <c r="RD139" s="9"/>
      <c r="RE139" s="9"/>
      <c r="RF139" s="9"/>
      <c r="RG139" s="9"/>
      <c r="RH139" s="9"/>
      <c r="RI139" s="9"/>
      <c r="RJ139" s="9"/>
      <c r="RK139" s="9"/>
      <c r="RL139" s="9"/>
      <c r="RM139" s="9"/>
      <c r="RN139" s="9"/>
      <c r="RO139" s="9"/>
      <c r="RP139" s="9"/>
      <c r="RQ139" s="9"/>
      <c r="RR139" s="9"/>
      <c r="RS139" s="9"/>
      <c r="RT139" s="9"/>
      <c r="RU139" s="9"/>
      <c r="RV139" s="9"/>
      <c r="RW139" s="9"/>
      <c r="RX139" s="9"/>
      <c r="RY139" s="9"/>
      <c r="RZ139" s="9"/>
      <c r="SA139" s="9"/>
      <c r="SB139" s="9"/>
      <c r="SC139" s="9"/>
      <c r="SD139" s="9"/>
      <c r="SE139" s="9"/>
      <c r="SF139" s="9"/>
      <c r="SG139" s="9"/>
      <c r="SH139" s="9"/>
      <c r="SI139" s="9"/>
      <c r="SJ139" s="9"/>
      <c r="SK139" s="9"/>
      <c r="SL139" s="9"/>
      <c r="SM139" s="9"/>
      <c r="SN139" s="9"/>
      <c r="SO139" s="9"/>
      <c r="SP139" s="9"/>
      <c r="SQ139" s="9"/>
      <c r="SR139" s="9"/>
      <c r="SS139" s="9"/>
      <c r="ST139" s="9"/>
      <c r="SU139" s="9"/>
      <c r="SV139" s="9"/>
      <c r="SW139" s="9"/>
      <c r="SX139" s="9"/>
      <c r="SY139" s="9"/>
      <c r="SZ139" s="9"/>
      <c r="TA139" s="9"/>
      <c r="TB139" s="9"/>
      <c r="TC139" s="9"/>
      <c r="TD139" s="9"/>
      <c r="TE139" s="9"/>
      <c r="TF139" s="9"/>
      <c r="TG139" s="9"/>
      <c r="TH139" s="9"/>
      <c r="TI139" s="9"/>
      <c r="TJ139" s="9"/>
      <c r="TK139" s="9"/>
      <c r="TL139" s="9"/>
      <c r="TM139" s="9"/>
      <c r="TN139" s="9"/>
      <c r="TO139" s="9"/>
      <c r="TP139" s="9"/>
      <c r="TQ139" s="9"/>
      <c r="TR139" s="9"/>
      <c r="TS139" s="9"/>
      <c r="TT139" s="9"/>
      <c r="TU139" s="9"/>
      <c r="TV139" s="9"/>
      <c r="TW139" s="9"/>
      <c r="TX139" s="9"/>
      <c r="TY139" s="9"/>
      <c r="TZ139" s="9"/>
      <c r="UA139" s="9"/>
      <c r="UB139" s="9"/>
      <c r="UC139" s="9"/>
      <c r="UD139" s="9"/>
      <c r="UE139" s="9"/>
      <c r="UF139" s="9"/>
      <c r="UG139" s="9"/>
      <c r="UH139" s="9"/>
      <c r="UI139" s="9"/>
      <c r="UJ139" s="9"/>
      <c r="UK139" s="9"/>
      <c r="UL139" s="9"/>
      <c r="UM139" s="9"/>
      <c r="UN139" s="9"/>
      <c r="UO139" s="9"/>
      <c r="UP139" s="9"/>
      <c r="UQ139" s="9"/>
      <c r="UR139" s="9"/>
      <c r="US139" s="9"/>
      <c r="UT139" s="9"/>
      <c r="UU139" s="9"/>
      <c r="UV139" s="9"/>
      <c r="UW139" s="9"/>
      <c r="UX139" s="9"/>
      <c r="UY139" s="9"/>
      <c r="UZ139" s="9"/>
    </row>
    <row r="140" spans="1:572" s="13" customFormat="1" x14ac:dyDescent="0.2">
      <c r="A140" s="35"/>
      <c r="B140" s="9"/>
      <c r="C140" s="9"/>
      <c r="D140" s="9"/>
      <c r="E140" s="9"/>
      <c r="F140" s="95"/>
      <c r="G140" s="15">
        <f t="shared" si="54"/>
        <v>513884.30000000005</v>
      </c>
      <c r="J140" s="23"/>
      <c r="K140" s="23"/>
      <c r="L140" s="23"/>
      <c r="M140" s="24"/>
      <c r="N140" s="15">
        <f>SUM(N9:N138)</f>
        <v>1485424.29</v>
      </c>
      <c r="O140" s="15"/>
      <c r="P140" s="15"/>
      <c r="Q140" s="40"/>
      <c r="R140" s="29"/>
      <c r="S140" s="41"/>
      <c r="T140" s="27"/>
      <c r="U140" s="31"/>
      <c r="V140" s="16"/>
      <c r="X140" s="17"/>
      <c r="Y140" s="27"/>
      <c r="Z140" s="18"/>
      <c r="AB140" s="17"/>
      <c r="AC140" s="27"/>
      <c r="AD140" s="99"/>
      <c r="AE140" s="100"/>
      <c r="AF140" s="101"/>
      <c r="AG140" s="36">
        <f>SUM(AG10:AG138)</f>
        <v>513884.30000000005</v>
      </c>
      <c r="AH140" s="34"/>
      <c r="AI140" s="34"/>
      <c r="AJ140" s="95"/>
      <c r="AK140" s="95"/>
      <c r="AL140" s="34"/>
      <c r="AM140" s="9"/>
      <c r="AN140" s="9"/>
      <c r="AO140" s="9"/>
      <c r="AP140" s="95"/>
      <c r="AQ140" s="34"/>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c r="IU140" s="9"/>
      <c r="IV140" s="9"/>
      <c r="IW140" s="9"/>
      <c r="IX140" s="9"/>
      <c r="IY140" s="9"/>
      <c r="IZ140" s="9"/>
      <c r="JA140" s="9"/>
      <c r="JB140" s="9"/>
      <c r="JC140" s="9"/>
      <c r="JD140" s="9"/>
      <c r="JE140" s="9"/>
      <c r="JF140" s="9"/>
      <c r="JG140" s="9"/>
      <c r="JH140" s="9"/>
      <c r="JI140" s="9"/>
      <c r="JJ140" s="9"/>
      <c r="JK140" s="9"/>
      <c r="JL140" s="9"/>
      <c r="JM140" s="9"/>
      <c r="JN140" s="9"/>
      <c r="JO140" s="9"/>
      <c r="JP140" s="9"/>
      <c r="JQ140" s="9"/>
      <c r="JR140" s="9"/>
      <c r="JS140" s="9"/>
      <c r="JT140" s="9"/>
      <c r="JU140" s="9"/>
      <c r="JV140" s="9"/>
      <c r="JW140" s="9"/>
      <c r="JX140" s="9"/>
      <c r="JY140" s="9"/>
      <c r="JZ140" s="9"/>
      <c r="KA140" s="9"/>
      <c r="KB140" s="9"/>
      <c r="KC140" s="9"/>
      <c r="KD140" s="9"/>
      <c r="KE140" s="9"/>
      <c r="KF140" s="9"/>
      <c r="KG140" s="9"/>
      <c r="KH140" s="9"/>
      <c r="KI140" s="9"/>
      <c r="KJ140" s="9"/>
      <c r="KK140" s="9"/>
      <c r="KL140" s="9"/>
      <c r="KM140" s="9"/>
      <c r="KN140" s="9"/>
      <c r="KO140" s="9"/>
      <c r="KP140" s="9"/>
      <c r="KQ140" s="9"/>
      <c r="KR140" s="9"/>
      <c r="KS140" s="9"/>
      <c r="KT140" s="9"/>
      <c r="KU140" s="9"/>
      <c r="KV140" s="9"/>
      <c r="KW140" s="9"/>
      <c r="KX140" s="9"/>
      <c r="KY140" s="9"/>
      <c r="KZ140" s="9"/>
      <c r="LA140" s="9"/>
      <c r="LB140" s="9"/>
      <c r="LC140" s="9"/>
      <c r="LD140" s="9"/>
      <c r="LE140" s="9"/>
      <c r="LF140" s="9"/>
      <c r="LG140" s="9"/>
      <c r="LH140" s="9"/>
      <c r="LI140" s="9"/>
      <c r="LJ140" s="9"/>
      <c r="LK140" s="9"/>
      <c r="LL140" s="9"/>
      <c r="LM140" s="9"/>
      <c r="LN140" s="9"/>
      <c r="LO140" s="9"/>
      <c r="LP140" s="9"/>
      <c r="LQ140" s="9"/>
      <c r="LR140" s="9"/>
      <c r="LS140" s="9"/>
      <c r="LT140" s="9"/>
      <c r="LU140" s="9"/>
      <c r="LV140" s="9"/>
      <c r="LW140" s="9"/>
      <c r="LX140" s="9"/>
      <c r="LY140" s="9"/>
      <c r="LZ140" s="9"/>
      <c r="MA140" s="9"/>
      <c r="MB140" s="9"/>
      <c r="MC140" s="9"/>
      <c r="MD140" s="9"/>
      <c r="ME140" s="9"/>
      <c r="MF140" s="9"/>
      <c r="MG140" s="9"/>
      <c r="MH140" s="9"/>
      <c r="MI140" s="9"/>
      <c r="MJ140" s="9"/>
      <c r="MK140" s="9"/>
      <c r="ML140" s="9"/>
      <c r="MM140" s="9"/>
      <c r="MN140" s="9"/>
      <c r="MO140" s="9"/>
      <c r="MP140" s="9"/>
      <c r="MQ140" s="9"/>
      <c r="MR140" s="9"/>
      <c r="MS140" s="9"/>
      <c r="MT140" s="9"/>
      <c r="MU140" s="9"/>
      <c r="MV140" s="9"/>
      <c r="MW140" s="9"/>
      <c r="MX140" s="9"/>
      <c r="MY140" s="9"/>
      <c r="MZ140" s="9"/>
      <c r="NA140" s="9"/>
      <c r="NB140" s="9"/>
      <c r="NC140" s="9"/>
      <c r="ND140" s="9"/>
      <c r="NE140" s="9"/>
      <c r="NF140" s="9"/>
      <c r="NG140" s="9"/>
      <c r="NH140" s="9"/>
      <c r="NI140" s="9"/>
      <c r="NJ140" s="9"/>
      <c r="NK140" s="9"/>
      <c r="NL140" s="9"/>
      <c r="NM140" s="9"/>
      <c r="NN140" s="9"/>
      <c r="NO140" s="9"/>
      <c r="NP140" s="9"/>
      <c r="NQ140" s="9"/>
      <c r="NR140" s="9"/>
      <c r="NS140" s="9"/>
      <c r="NT140" s="9"/>
      <c r="NU140" s="9"/>
      <c r="NV140" s="9"/>
      <c r="NW140" s="9"/>
      <c r="NX140" s="9"/>
      <c r="NY140" s="9"/>
      <c r="NZ140" s="9"/>
      <c r="OA140" s="9"/>
      <c r="OB140" s="9"/>
      <c r="OC140" s="9"/>
      <c r="OD140" s="9"/>
      <c r="OE140" s="9"/>
      <c r="OF140" s="9"/>
      <c r="OG140" s="9"/>
      <c r="OH140" s="9"/>
      <c r="OI140" s="9"/>
      <c r="OJ140" s="9"/>
      <c r="OK140" s="9"/>
      <c r="OL140" s="9"/>
      <c r="OM140" s="9"/>
      <c r="ON140" s="9"/>
      <c r="OO140" s="9"/>
      <c r="OP140" s="9"/>
      <c r="OQ140" s="9"/>
      <c r="OR140" s="9"/>
      <c r="OS140" s="9"/>
      <c r="OT140" s="9"/>
      <c r="OU140" s="9"/>
      <c r="OV140" s="9"/>
      <c r="OW140" s="9"/>
      <c r="OX140" s="9"/>
      <c r="OY140" s="9"/>
      <c r="OZ140" s="9"/>
      <c r="PA140" s="9"/>
      <c r="PB140" s="9"/>
      <c r="PC140" s="9"/>
      <c r="PD140" s="9"/>
      <c r="PE140" s="9"/>
      <c r="PF140" s="9"/>
      <c r="PG140" s="9"/>
      <c r="PH140" s="9"/>
      <c r="PI140" s="9"/>
      <c r="PJ140" s="9"/>
      <c r="PK140" s="9"/>
      <c r="PL140" s="9"/>
      <c r="PM140" s="9"/>
      <c r="PN140" s="9"/>
      <c r="PO140" s="9"/>
      <c r="PP140" s="9"/>
      <c r="PQ140" s="9"/>
      <c r="PR140" s="9"/>
      <c r="PS140" s="9"/>
      <c r="PT140" s="9"/>
      <c r="PU140" s="9"/>
      <c r="PV140" s="9"/>
      <c r="PW140" s="9"/>
      <c r="PX140" s="9"/>
      <c r="PY140" s="9"/>
      <c r="PZ140" s="9"/>
      <c r="QA140" s="9"/>
      <c r="QB140" s="9"/>
      <c r="QC140" s="9"/>
      <c r="QD140" s="9"/>
      <c r="QE140" s="9"/>
      <c r="QF140" s="9"/>
      <c r="QG140" s="9"/>
      <c r="QH140" s="9"/>
      <c r="QI140" s="9"/>
      <c r="QJ140" s="9"/>
      <c r="QK140" s="9"/>
      <c r="QL140" s="9"/>
      <c r="QM140" s="9"/>
      <c r="QN140" s="9"/>
      <c r="QO140" s="9"/>
      <c r="QP140" s="9"/>
      <c r="QQ140" s="9"/>
      <c r="QR140" s="9"/>
      <c r="QS140" s="9"/>
      <c r="QT140" s="9"/>
      <c r="QU140" s="9"/>
      <c r="QV140" s="9"/>
      <c r="QW140" s="9"/>
      <c r="QX140" s="9"/>
      <c r="QY140" s="9"/>
      <c r="QZ140" s="9"/>
      <c r="RA140" s="9"/>
      <c r="RB140" s="9"/>
      <c r="RC140" s="9"/>
      <c r="RD140" s="9"/>
      <c r="RE140" s="9"/>
      <c r="RF140" s="9"/>
      <c r="RG140" s="9"/>
      <c r="RH140" s="9"/>
      <c r="RI140" s="9"/>
      <c r="RJ140" s="9"/>
      <c r="RK140" s="9"/>
      <c r="RL140" s="9"/>
      <c r="RM140" s="9"/>
      <c r="RN140" s="9"/>
      <c r="RO140" s="9"/>
      <c r="RP140" s="9"/>
      <c r="RQ140" s="9"/>
      <c r="RR140" s="9"/>
      <c r="RS140" s="9"/>
      <c r="RT140" s="9"/>
      <c r="RU140" s="9"/>
      <c r="RV140" s="9"/>
      <c r="RW140" s="9"/>
      <c r="RX140" s="9"/>
      <c r="RY140" s="9"/>
      <c r="RZ140" s="9"/>
      <c r="SA140" s="9"/>
      <c r="SB140" s="9"/>
      <c r="SC140" s="9"/>
      <c r="SD140" s="9"/>
      <c r="SE140" s="9"/>
      <c r="SF140" s="9"/>
      <c r="SG140" s="9"/>
      <c r="SH140" s="9"/>
      <c r="SI140" s="9"/>
      <c r="SJ140" s="9"/>
      <c r="SK140" s="9"/>
      <c r="SL140" s="9"/>
      <c r="SM140" s="9"/>
      <c r="SN140" s="9"/>
      <c r="SO140" s="9"/>
      <c r="SP140" s="9"/>
      <c r="SQ140" s="9"/>
      <c r="SR140" s="9"/>
      <c r="SS140" s="9"/>
      <c r="ST140" s="9"/>
      <c r="SU140" s="9"/>
      <c r="SV140" s="9"/>
      <c r="SW140" s="9"/>
      <c r="SX140" s="9"/>
      <c r="SY140" s="9"/>
      <c r="SZ140" s="9"/>
      <c r="TA140" s="9"/>
      <c r="TB140" s="9"/>
      <c r="TC140" s="9"/>
      <c r="TD140" s="9"/>
      <c r="TE140" s="9"/>
      <c r="TF140" s="9"/>
      <c r="TG140" s="9"/>
      <c r="TH140" s="9"/>
      <c r="TI140" s="9"/>
      <c r="TJ140" s="9"/>
      <c r="TK140" s="9"/>
      <c r="TL140" s="9"/>
      <c r="TM140" s="9"/>
      <c r="TN140" s="9"/>
      <c r="TO140" s="9"/>
      <c r="TP140" s="9"/>
      <c r="TQ140" s="9"/>
      <c r="TR140" s="9"/>
      <c r="TS140" s="9"/>
      <c r="TT140" s="9"/>
      <c r="TU140" s="9"/>
      <c r="TV140" s="9"/>
      <c r="TW140" s="9"/>
      <c r="TX140" s="9"/>
      <c r="TY140" s="9"/>
      <c r="TZ140" s="9"/>
      <c r="UA140" s="9"/>
      <c r="UB140" s="9"/>
      <c r="UC140" s="9"/>
      <c r="UD140" s="9"/>
      <c r="UE140" s="9"/>
      <c r="UF140" s="9"/>
      <c r="UG140" s="9"/>
      <c r="UH140" s="9"/>
      <c r="UI140" s="9"/>
      <c r="UJ140" s="9"/>
      <c r="UK140" s="9"/>
      <c r="UL140" s="9"/>
      <c r="UM140" s="9"/>
      <c r="UN140" s="9"/>
      <c r="UO140" s="9"/>
      <c r="UP140" s="9"/>
      <c r="UQ140" s="9"/>
      <c r="UR140" s="9"/>
      <c r="US140" s="9"/>
      <c r="UT140" s="9"/>
      <c r="UU140" s="9"/>
      <c r="UV140" s="9"/>
      <c r="UW140" s="9"/>
      <c r="UX140" s="9"/>
      <c r="UY140" s="9"/>
      <c r="UZ140" s="9"/>
    </row>
  </sheetData>
  <sortState xmlns:xlrd2="http://schemas.microsoft.com/office/spreadsheetml/2017/richdata2" ref="A404:IV411">
    <sortCondition ref="B404:B411"/>
  </sortState>
  <mergeCells count="23">
    <mergeCell ref="AL6:AP7"/>
    <mergeCell ref="D4:E4"/>
    <mergeCell ref="D5:E5"/>
    <mergeCell ref="D6:E6"/>
    <mergeCell ref="D7:E7"/>
    <mergeCell ref="U6:X7"/>
    <mergeCell ref="Z6:AB7"/>
    <mergeCell ref="S6:S7"/>
    <mergeCell ref="O6:Q7"/>
    <mergeCell ref="AI6:AJ7"/>
    <mergeCell ref="O4:Q5"/>
    <mergeCell ref="B6:C6"/>
    <mergeCell ref="B7:C7"/>
    <mergeCell ref="AF1:AF4"/>
    <mergeCell ref="D1:E1"/>
    <mergeCell ref="D2:E2"/>
    <mergeCell ref="D3:E3"/>
    <mergeCell ref="B1:C1"/>
    <mergeCell ref="B2:C2"/>
    <mergeCell ref="B3:C3"/>
    <mergeCell ref="B4:C4"/>
    <mergeCell ref="B5:C5"/>
    <mergeCell ref="AD2:AE2"/>
  </mergeCells>
  <phoneticPr fontId="0" type="noConversion"/>
  <printOptions headings="1"/>
  <pageMargins left="0.25" right="0.15" top="0.75" bottom="0.25" header="0.3" footer="0.25"/>
  <pageSetup paperSize="17" scale="68" fitToWidth="9" fitToHeight="0" orientation="landscape" horizontalDpi="1200" verticalDpi="1200" r:id="rId1"/>
  <headerFooter scaleWithDoc="0" alignWithMargins="0"/>
  <cellWatches>
    <cellWatch r="E4"/>
  </cellWatche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Bidders!$A:$A</xm:f>
          </x14:formula1>
          <xm:sqref>I10:I138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V36"/>
  <sheetViews>
    <sheetView zoomScaleNormal="100" workbookViewId="0">
      <selection activeCell="Q26" sqref="Q26"/>
    </sheetView>
  </sheetViews>
  <sheetFormatPr defaultColWidth="9.140625" defaultRowHeight="12.75" x14ac:dyDescent="0.2"/>
  <cols>
    <col min="1" max="1" width="33.140625" style="75" customWidth="1"/>
    <col min="2" max="8" width="9.140625" style="75"/>
    <col min="9" max="9" width="20.5703125" style="75" customWidth="1"/>
    <col min="10" max="10" width="14" style="75" customWidth="1"/>
    <col min="11" max="11" width="20.28515625" style="75" customWidth="1"/>
    <col min="12" max="12" width="16.85546875" style="75" customWidth="1"/>
    <col min="13" max="16384" width="9.140625" style="75"/>
  </cols>
  <sheetData>
    <row r="1" spans="1:22" ht="12.75" customHeight="1" x14ac:dyDescent="0.2">
      <c r="A1" s="74"/>
      <c r="D1" s="311" t="s">
        <v>36</v>
      </c>
      <c r="E1" s="311"/>
      <c r="F1" s="311"/>
      <c r="G1" s="311"/>
      <c r="H1" s="311"/>
      <c r="I1" s="311"/>
      <c r="K1" s="308">
        <v>2023</v>
      </c>
      <c r="P1" s="307" t="s">
        <v>54</v>
      </c>
      <c r="Q1" s="307"/>
      <c r="R1" s="307"/>
      <c r="S1" s="307"/>
    </row>
    <row r="2" spans="1:22" ht="12.75" customHeight="1" x14ac:dyDescent="0.2">
      <c r="D2" s="311"/>
      <c r="E2" s="311"/>
      <c r="F2" s="311"/>
      <c r="G2" s="311"/>
      <c r="H2" s="311"/>
      <c r="I2" s="311"/>
      <c r="K2" s="308"/>
      <c r="P2" s="307"/>
      <c r="Q2" s="307"/>
      <c r="R2" s="307"/>
      <c r="S2" s="307"/>
    </row>
    <row r="3" spans="1:22" ht="12.75" customHeight="1" x14ac:dyDescent="0.2">
      <c r="D3" s="311"/>
      <c r="E3" s="311"/>
      <c r="F3" s="311"/>
      <c r="G3" s="311"/>
      <c r="H3" s="311"/>
      <c r="I3" s="311"/>
      <c r="K3" s="308"/>
      <c r="P3" s="307"/>
      <c r="Q3" s="307"/>
      <c r="R3" s="307"/>
      <c r="S3" s="307"/>
    </row>
    <row r="4" spans="1:22" ht="12.75" customHeight="1" x14ac:dyDescent="0.25">
      <c r="A4" s="74" t="s">
        <v>43</v>
      </c>
      <c r="D4" s="312" t="s">
        <v>37</v>
      </c>
      <c r="E4" s="312"/>
      <c r="F4" s="76"/>
      <c r="O4" s="77"/>
      <c r="P4" s="78"/>
      <c r="Q4" s="78"/>
      <c r="R4" s="78"/>
      <c r="S4" s="78"/>
      <c r="T4" s="77"/>
      <c r="U4" s="77"/>
      <c r="V4" s="77"/>
    </row>
    <row r="5" spans="1:22" ht="12.75" customHeight="1" x14ac:dyDescent="0.25">
      <c r="A5" s="309" t="str">
        <f>VLOOKUP(A15,Bidders!$A:$B,2,FALSE)</f>
        <v>SAVVY IN LLC DBA FTB COLLATERAL ASSIGNEE</v>
      </c>
      <c r="O5" s="77"/>
      <c r="P5" s="78" t="s">
        <v>59</v>
      </c>
      <c r="Q5" s="78"/>
      <c r="R5" s="78"/>
      <c r="S5" s="78"/>
      <c r="T5" s="77"/>
      <c r="U5" s="77"/>
      <c r="V5" s="77"/>
    </row>
    <row r="6" spans="1:22" ht="17.25" customHeight="1" x14ac:dyDescent="0.25">
      <c r="A6" s="309"/>
      <c r="C6" s="87" t="s">
        <v>14</v>
      </c>
      <c r="D6" s="310" t="s">
        <v>38</v>
      </c>
      <c r="E6" s="310"/>
      <c r="F6" s="310"/>
      <c r="G6" s="310" t="s">
        <v>39</v>
      </c>
      <c r="H6" s="310"/>
      <c r="I6" s="310"/>
      <c r="J6" s="87" t="s">
        <v>40</v>
      </c>
      <c r="K6" s="87" t="s">
        <v>41</v>
      </c>
      <c r="L6" s="87" t="s">
        <v>42</v>
      </c>
      <c r="O6" s="77"/>
      <c r="P6" s="79" t="s">
        <v>62</v>
      </c>
      <c r="Q6" s="79"/>
      <c r="R6" s="80"/>
      <c r="S6" s="80"/>
      <c r="T6" s="80"/>
      <c r="U6" s="80"/>
      <c r="V6" s="77"/>
    </row>
    <row r="7" spans="1:22" ht="15.75" x14ac:dyDescent="0.25">
      <c r="A7" s="309"/>
      <c r="C7" s="88" t="s">
        <v>14</v>
      </c>
      <c r="D7" s="310" t="str">
        <f>VLOOKUP(C7,TaxSaleListing.rpt!$A:$C,2,FALSE)</f>
        <v>STATE PARCEL #</v>
      </c>
      <c r="E7" s="310"/>
      <c r="F7" s="310"/>
      <c r="G7" s="310" t="str">
        <f>VLOOKUP(C7,TaxSaleListing.rpt!$A:$G,6,FALSE)</f>
        <v>PROPERTY ADDRESS</v>
      </c>
      <c r="H7" s="310"/>
      <c r="I7" s="310"/>
      <c r="J7" s="87" t="str">
        <f>VLOOKUP(C7,TaxSaleListing.rpt!$A:$H,7,FALSE)</f>
        <v>MIN BID</v>
      </c>
      <c r="K7" s="87" t="str">
        <f>VLOOKUP(C7,TaxSaleListing.rpt!$A:$M,13,FALSE)</f>
        <v>Overbid</v>
      </c>
      <c r="L7" s="110" t="str">
        <f>VLOOKUP(C7,TaxSaleListing.rpt!$A:$N,14,FALSE)</f>
        <v>Amount of Sale</v>
      </c>
      <c r="O7" s="77"/>
      <c r="P7" s="78" t="s">
        <v>52</v>
      </c>
      <c r="Q7" s="78"/>
      <c r="R7" s="77"/>
      <c r="S7" s="77"/>
      <c r="T7" s="77"/>
      <c r="U7" s="77"/>
      <c r="V7" s="77"/>
    </row>
    <row r="8" spans="1:22" ht="12.75" customHeight="1" x14ac:dyDescent="0.25">
      <c r="C8" s="88" t="s">
        <v>14</v>
      </c>
      <c r="D8" s="310" t="str">
        <f>VLOOKUP(C8,TaxSaleListing.rpt!$A:$C,2,FALSE)</f>
        <v>STATE PARCEL #</v>
      </c>
      <c r="E8" s="310"/>
      <c r="F8" s="310"/>
      <c r="G8" s="310" t="str">
        <f>VLOOKUP(C8,TaxSaleListing.rpt!$A:$G,6,FALSE)</f>
        <v>PROPERTY ADDRESS</v>
      </c>
      <c r="H8" s="310"/>
      <c r="I8" s="310"/>
      <c r="J8" s="87" t="str">
        <f>VLOOKUP(C8,TaxSaleListing.rpt!$A:$H,7,FALSE)</f>
        <v>MIN BID</v>
      </c>
      <c r="K8" s="87" t="str">
        <f>VLOOKUP(C8,TaxSaleListing.rpt!$A:$M,13,FALSE)</f>
        <v>Overbid</v>
      </c>
      <c r="L8" s="110" t="str">
        <f>VLOOKUP(C8,TaxSaleListing.rpt!$A:$N,14,FALSE)</f>
        <v>Amount of Sale</v>
      </c>
      <c r="O8" s="77"/>
      <c r="P8" s="81" t="s">
        <v>94</v>
      </c>
      <c r="Q8" s="82"/>
      <c r="R8" s="83"/>
      <c r="S8" s="83"/>
      <c r="T8" s="77"/>
      <c r="U8" s="77"/>
      <c r="V8" s="77"/>
    </row>
    <row r="9" spans="1:22" ht="12.75" customHeight="1" x14ac:dyDescent="0.25">
      <c r="C9" s="88" t="s">
        <v>14</v>
      </c>
      <c r="D9" s="310" t="str">
        <f>VLOOKUP(C9,TaxSaleListing.rpt!$A:$C,2,FALSE)</f>
        <v>STATE PARCEL #</v>
      </c>
      <c r="E9" s="310"/>
      <c r="F9" s="310"/>
      <c r="G9" s="310" t="str">
        <f>VLOOKUP(C9,TaxSaleListing.rpt!$A:$G,6,FALSE)</f>
        <v>PROPERTY ADDRESS</v>
      </c>
      <c r="H9" s="310"/>
      <c r="I9" s="310"/>
      <c r="J9" s="87" t="str">
        <f>VLOOKUP(C9,TaxSaleListing.rpt!$A:$H,7,FALSE)</f>
        <v>MIN BID</v>
      </c>
      <c r="K9" s="87" t="str">
        <f>VLOOKUP(C9,TaxSaleListing.rpt!$A:$M,13,FALSE)</f>
        <v>Overbid</v>
      </c>
      <c r="L9" s="110" t="str">
        <f>VLOOKUP(C9,TaxSaleListing.rpt!$A:$N,14,FALSE)</f>
        <v>Amount of Sale</v>
      </c>
      <c r="O9" s="77"/>
      <c r="P9" s="78" t="s">
        <v>46</v>
      </c>
      <c r="Q9" s="77"/>
      <c r="R9" s="77"/>
      <c r="S9" s="77"/>
      <c r="T9" s="77"/>
      <c r="U9" s="77"/>
      <c r="V9" s="77"/>
    </row>
    <row r="10" spans="1:22" ht="12.75" customHeight="1" x14ac:dyDescent="0.25">
      <c r="A10" s="315"/>
      <c r="C10" s="88" t="s">
        <v>14</v>
      </c>
      <c r="D10" s="310" t="str">
        <f>VLOOKUP(C10,TaxSaleListing.rpt!$A:$C,2,FALSE)</f>
        <v>STATE PARCEL #</v>
      </c>
      <c r="E10" s="310"/>
      <c r="F10" s="310"/>
      <c r="G10" s="310" t="str">
        <f>VLOOKUP(C10,TaxSaleListing.rpt!$A:$G,6,FALSE)</f>
        <v>PROPERTY ADDRESS</v>
      </c>
      <c r="H10" s="310"/>
      <c r="I10" s="310"/>
      <c r="J10" s="87" t="str">
        <f>VLOOKUP(C10,TaxSaleListing.rpt!$A:$H,7,FALSE)</f>
        <v>MIN BID</v>
      </c>
      <c r="K10" s="87" t="str">
        <f>VLOOKUP(C10,TaxSaleListing.rpt!$A:$M,13,FALSE)</f>
        <v>Overbid</v>
      </c>
      <c r="L10" s="110" t="str">
        <f>VLOOKUP(C10,TaxSaleListing.rpt!$A:$N,14,FALSE)</f>
        <v>Amount of Sale</v>
      </c>
      <c r="O10" s="77"/>
      <c r="P10" s="78" t="s">
        <v>47</v>
      </c>
      <c r="Q10" s="77"/>
      <c r="R10" s="77"/>
      <c r="S10" s="77"/>
      <c r="T10" s="77"/>
      <c r="U10" s="77"/>
      <c r="V10" s="77"/>
    </row>
    <row r="11" spans="1:22" ht="15.75" x14ac:dyDescent="0.25">
      <c r="A11" s="315"/>
      <c r="C11" s="88" t="s">
        <v>14</v>
      </c>
      <c r="D11" s="310" t="str">
        <f>VLOOKUP(C11,TaxSaleListing.rpt!$A:$C,2,FALSE)</f>
        <v>STATE PARCEL #</v>
      </c>
      <c r="E11" s="310"/>
      <c r="F11" s="310"/>
      <c r="G11" s="310" t="str">
        <f>VLOOKUP(C11,TaxSaleListing.rpt!$A:$G,6,FALSE)</f>
        <v>PROPERTY ADDRESS</v>
      </c>
      <c r="H11" s="310"/>
      <c r="I11" s="310"/>
      <c r="J11" s="87" t="str">
        <f>VLOOKUP(C11,TaxSaleListing.rpt!$A:$H,7,FALSE)</f>
        <v>MIN BID</v>
      </c>
      <c r="K11" s="87" t="str">
        <f>VLOOKUP(C11,TaxSaleListing.rpt!$A:$M,13,FALSE)</f>
        <v>Overbid</v>
      </c>
      <c r="L11" s="110" t="str">
        <f>VLOOKUP(C11,TaxSaleListing.rpt!$A:$N,14,FALSE)</f>
        <v>Amount of Sale</v>
      </c>
      <c r="O11" s="77"/>
      <c r="P11" s="78" t="s">
        <v>53</v>
      </c>
      <c r="Q11" s="77"/>
      <c r="R11" s="77"/>
      <c r="S11" s="77"/>
      <c r="T11" s="77"/>
      <c r="U11" s="77"/>
      <c r="V11" s="77"/>
    </row>
    <row r="12" spans="1:22" ht="15.75" customHeight="1" x14ac:dyDescent="0.25">
      <c r="C12" s="88" t="s">
        <v>14</v>
      </c>
      <c r="D12" s="310" t="str">
        <f>VLOOKUP(C12,TaxSaleListing.rpt!$A:$C,2,FALSE)</f>
        <v>STATE PARCEL #</v>
      </c>
      <c r="E12" s="310"/>
      <c r="F12" s="310"/>
      <c r="G12" s="310" t="str">
        <f>VLOOKUP(C12,TaxSaleListing.rpt!$A:$G,6,FALSE)</f>
        <v>PROPERTY ADDRESS</v>
      </c>
      <c r="H12" s="310"/>
      <c r="I12" s="310"/>
      <c r="J12" s="87" t="str">
        <f>VLOOKUP(C12,TaxSaleListing.rpt!$A:$H,7,FALSE)</f>
        <v>MIN BID</v>
      </c>
      <c r="K12" s="87" t="str">
        <f>VLOOKUP(C12,TaxSaleListing.rpt!$A:$M,13,FALSE)</f>
        <v>Overbid</v>
      </c>
      <c r="L12" s="110" t="str">
        <f>VLOOKUP(C12,TaxSaleListing.rpt!$A:$N,14,FALSE)</f>
        <v>Amount of Sale</v>
      </c>
      <c r="O12" s="77"/>
      <c r="P12" s="78" t="s">
        <v>56</v>
      </c>
      <c r="Q12" s="78"/>
      <c r="R12" s="78"/>
      <c r="S12" s="78"/>
      <c r="T12" s="77"/>
      <c r="U12" s="77"/>
      <c r="V12" s="77"/>
    </row>
    <row r="13" spans="1:22" ht="15.75" customHeight="1" x14ac:dyDescent="0.25">
      <c r="A13" s="316" t="s">
        <v>44</v>
      </c>
      <c r="C13" s="88" t="s">
        <v>14</v>
      </c>
      <c r="D13" s="310" t="str">
        <f>VLOOKUP(C13,TaxSaleListing.rpt!$A:$C,2,FALSE)</f>
        <v>STATE PARCEL #</v>
      </c>
      <c r="E13" s="310"/>
      <c r="F13" s="310"/>
      <c r="G13" s="310" t="str">
        <f>VLOOKUP(C13,TaxSaleListing.rpt!$A:$G,6,FALSE)</f>
        <v>PROPERTY ADDRESS</v>
      </c>
      <c r="H13" s="310"/>
      <c r="I13" s="310"/>
      <c r="J13" s="87" t="str">
        <f>VLOOKUP(C13,TaxSaleListing.rpt!$A:$H,7,FALSE)</f>
        <v>MIN BID</v>
      </c>
      <c r="K13" s="87" t="str">
        <f>VLOOKUP(C13,TaxSaleListing.rpt!$A:$M,13,FALSE)</f>
        <v>Overbid</v>
      </c>
      <c r="L13" s="110" t="str">
        <f>VLOOKUP(C13,TaxSaleListing.rpt!$A:$N,14,FALSE)</f>
        <v>Amount of Sale</v>
      </c>
      <c r="O13" s="77"/>
      <c r="P13" s="78"/>
      <c r="Q13" s="313" t="s">
        <v>48</v>
      </c>
      <c r="R13" s="313"/>
      <c r="S13" s="313"/>
      <c r="T13" s="313"/>
      <c r="U13" s="313"/>
      <c r="V13" s="77"/>
    </row>
    <row r="14" spans="1:22" ht="15.75" customHeight="1" x14ac:dyDescent="0.25">
      <c r="A14" s="316"/>
      <c r="C14" s="88" t="s">
        <v>14</v>
      </c>
      <c r="D14" s="310" t="str">
        <f>VLOOKUP(C14,TaxSaleListing.rpt!$A:$C,2,FALSE)</f>
        <v>STATE PARCEL #</v>
      </c>
      <c r="E14" s="310"/>
      <c r="F14" s="310"/>
      <c r="G14" s="310" t="str">
        <f>VLOOKUP(C14,TaxSaleListing.rpt!$A:$G,6,FALSE)</f>
        <v>PROPERTY ADDRESS</v>
      </c>
      <c r="H14" s="310"/>
      <c r="I14" s="310"/>
      <c r="J14" s="87" t="str">
        <f>VLOOKUP(C14,TaxSaleListing.rpt!$A:$H,7,FALSE)</f>
        <v>MIN BID</v>
      </c>
      <c r="K14" s="87" t="str">
        <f>VLOOKUP(C14,TaxSaleListing.rpt!$A:$M,13,FALSE)</f>
        <v>Overbid</v>
      </c>
      <c r="L14" s="110" t="str">
        <f>VLOOKUP(C14,TaxSaleListing.rpt!$A:$N,14,FALSE)</f>
        <v>Amount of Sale</v>
      </c>
      <c r="O14" s="77"/>
      <c r="P14" s="78" t="s">
        <v>57</v>
      </c>
      <c r="Q14" s="78"/>
      <c r="R14" s="78"/>
      <c r="S14" s="78"/>
      <c r="T14" s="77"/>
      <c r="U14" s="77"/>
      <c r="V14" s="77"/>
    </row>
    <row r="15" spans="1:22" ht="15.75" customHeight="1" x14ac:dyDescent="0.25">
      <c r="A15" s="309" t="s">
        <v>626</v>
      </c>
      <c r="C15" s="88" t="s">
        <v>14</v>
      </c>
      <c r="D15" s="310" t="str">
        <f>VLOOKUP(C15,TaxSaleListing.rpt!$A:$C,2,FALSE)</f>
        <v>STATE PARCEL #</v>
      </c>
      <c r="E15" s="310"/>
      <c r="F15" s="310"/>
      <c r="G15" s="310" t="str">
        <f>VLOOKUP(C15,TaxSaleListing.rpt!$A:$G,6,FALSE)</f>
        <v>PROPERTY ADDRESS</v>
      </c>
      <c r="H15" s="310"/>
      <c r="I15" s="310"/>
      <c r="J15" s="87" t="str">
        <f>VLOOKUP(C15,TaxSaleListing.rpt!$A:$H,7,FALSE)</f>
        <v>MIN BID</v>
      </c>
      <c r="K15" s="87" t="str">
        <f>VLOOKUP(C15,TaxSaleListing.rpt!$A:$M,13,FALSE)</f>
        <v>Overbid</v>
      </c>
      <c r="L15" s="110" t="str">
        <f>VLOOKUP(C15,TaxSaleListing.rpt!$A:$N,14,FALSE)</f>
        <v>Amount of Sale</v>
      </c>
      <c r="O15" s="77"/>
      <c r="P15" s="78" t="s">
        <v>49</v>
      </c>
      <c r="Q15" s="78"/>
      <c r="R15" s="78"/>
      <c r="S15" s="78"/>
      <c r="T15" s="77"/>
      <c r="U15" s="77"/>
      <c r="V15" s="77"/>
    </row>
    <row r="16" spans="1:22" ht="15.75" x14ac:dyDescent="0.25">
      <c r="A16" s="309"/>
      <c r="C16" s="88" t="s">
        <v>14</v>
      </c>
      <c r="D16" s="310" t="str">
        <f>VLOOKUP(C16,TaxSaleListing.rpt!$A:$C,2,FALSE)</f>
        <v>STATE PARCEL #</v>
      </c>
      <c r="E16" s="310"/>
      <c r="F16" s="310"/>
      <c r="G16" s="310" t="str">
        <f>VLOOKUP(C16,TaxSaleListing.rpt!$A:$G,6,FALSE)</f>
        <v>PROPERTY ADDRESS</v>
      </c>
      <c r="H16" s="310"/>
      <c r="I16" s="310"/>
      <c r="J16" s="87" t="str">
        <f>VLOOKUP(C16,TaxSaleListing.rpt!$A:$H,7,FALSE)</f>
        <v>MIN BID</v>
      </c>
      <c r="K16" s="87" t="str">
        <f>VLOOKUP(C16,TaxSaleListing.rpt!$A:$M,13,FALSE)</f>
        <v>Overbid</v>
      </c>
      <c r="L16" s="110" t="str">
        <f>VLOOKUP(C16,TaxSaleListing.rpt!$A:$N,14,FALSE)</f>
        <v>Amount of Sale</v>
      </c>
      <c r="O16" s="77"/>
      <c r="P16" s="78"/>
      <c r="Q16" s="77" t="s">
        <v>58</v>
      </c>
      <c r="R16" s="77"/>
      <c r="S16" s="77"/>
      <c r="T16" s="77"/>
      <c r="U16" s="77"/>
      <c r="V16" s="77"/>
    </row>
    <row r="17" spans="1:22" ht="15.75" x14ac:dyDescent="0.25">
      <c r="A17" s="74"/>
      <c r="C17" s="88" t="s">
        <v>14</v>
      </c>
      <c r="D17" s="310" t="str">
        <f>VLOOKUP(C17,TaxSaleListing.rpt!$A:$C,2,FALSE)</f>
        <v>STATE PARCEL #</v>
      </c>
      <c r="E17" s="310"/>
      <c r="F17" s="310"/>
      <c r="G17" s="310" t="str">
        <f>VLOOKUP(C17,TaxSaleListing.rpt!$A:$G,6,FALSE)</f>
        <v>PROPERTY ADDRESS</v>
      </c>
      <c r="H17" s="310"/>
      <c r="I17" s="310"/>
      <c r="J17" s="87" t="str">
        <f>VLOOKUP(C17,TaxSaleListing.rpt!$A:$H,7,FALSE)</f>
        <v>MIN BID</v>
      </c>
      <c r="K17" s="87" t="str">
        <f>VLOOKUP(C17,TaxSaleListing.rpt!$A:$M,13,FALSE)</f>
        <v>Overbid</v>
      </c>
      <c r="L17" s="110" t="str">
        <f>VLOOKUP(C17,TaxSaleListing.rpt!$A:$N,14,FALSE)</f>
        <v>Amount of Sale</v>
      </c>
      <c r="O17" s="77"/>
      <c r="P17" s="78"/>
      <c r="Q17" s="77" t="s">
        <v>50</v>
      </c>
      <c r="R17" s="77"/>
      <c r="S17" s="77"/>
      <c r="T17" s="77"/>
      <c r="U17" s="77"/>
      <c r="V17" s="77"/>
    </row>
    <row r="18" spans="1:22" ht="15.75" x14ac:dyDescent="0.25">
      <c r="C18" s="88" t="s">
        <v>14</v>
      </c>
      <c r="D18" s="310" t="str">
        <f>VLOOKUP(C18,TaxSaleListing.rpt!$A:$C,2,FALSE)</f>
        <v>STATE PARCEL #</v>
      </c>
      <c r="E18" s="310"/>
      <c r="F18" s="310"/>
      <c r="G18" s="310" t="str">
        <f>VLOOKUP(C18,TaxSaleListing.rpt!$A:$G,6,FALSE)</f>
        <v>PROPERTY ADDRESS</v>
      </c>
      <c r="H18" s="310"/>
      <c r="I18" s="310"/>
      <c r="J18" s="87" t="str">
        <f>VLOOKUP(C18,TaxSaleListing.rpt!$A:$H,7,FALSE)</f>
        <v>MIN BID</v>
      </c>
      <c r="K18" s="87" t="str">
        <f>VLOOKUP(C18,TaxSaleListing.rpt!$A:$M,13,FALSE)</f>
        <v>Overbid</v>
      </c>
      <c r="L18" s="110" t="str">
        <f>VLOOKUP(C18,TaxSaleListing.rpt!$A:$N,14,FALSE)</f>
        <v>Amount of Sale</v>
      </c>
      <c r="O18" s="77"/>
      <c r="P18" s="78"/>
      <c r="Q18" s="314" t="s">
        <v>51</v>
      </c>
      <c r="R18" s="314"/>
      <c r="S18" s="314"/>
      <c r="T18" s="314"/>
      <c r="U18" s="314"/>
      <c r="V18" s="77"/>
    </row>
    <row r="19" spans="1:22" ht="15.75" x14ac:dyDescent="0.25">
      <c r="C19" s="88" t="s">
        <v>14</v>
      </c>
      <c r="D19" s="310" t="str">
        <f>VLOOKUP(C19,TaxSaleListing.rpt!$A:$C,2,FALSE)</f>
        <v>STATE PARCEL #</v>
      </c>
      <c r="E19" s="310"/>
      <c r="F19" s="310"/>
      <c r="G19" s="310" t="str">
        <f>VLOOKUP(C19,TaxSaleListing.rpt!$A:$G,6,FALSE)</f>
        <v>PROPERTY ADDRESS</v>
      </c>
      <c r="H19" s="310"/>
      <c r="I19" s="310"/>
      <c r="J19" s="87" t="str">
        <f>VLOOKUP(C19,TaxSaleListing.rpt!$A:$H,7,FALSE)</f>
        <v>MIN BID</v>
      </c>
      <c r="K19" s="87" t="str">
        <f>VLOOKUP(C19,TaxSaleListing.rpt!$A:$M,13,FALSE)</f>
        <v>Overbid</v>
      </c>
      <c r="L19" s="110" t="str">
        <f>VLOOKUP(C19,TaxSaleListing.rpt!$A:$N,14,FALSE)</f>
        <v>Amount of Sale</v>
      </c>
      <c r="O19" s="77"/>
      <c r="P19" s="78"/>
      <c r="Q19" s="314"/>
      <c r="R19" s="314"/>
      <c r="S19" s="314"/>
      <c r="T19" s="314"/>
      <c r="U19" s="314"/>
      <c r="V19" s="77"/>
    </row>
    <row r="20" spans="1:22" ht="15.75" x14ac:dyDescent="0.25">
      <c r="C20" s="88" t="s">
        <v>14</v>
      </c>
      <c r="D20" s="310" t="str">
        <f>VLOOKUP(C20,TaxSaleListing.rpt!$A:$C,2,FALSE)</f>
        <v>STATE PARCEL #</v>
      </c>
      <c r="E20" s="310"/>
      <c r="F20" s="310"/>
      <c r="G20" s="310" t="str">
        <f>VLOOKUP(C20,TaxSaleListing.rpt!$A:$G,6,FALSE)</f>
        <v>PROPERTY ADDRESS</v>
      </c>
      <c r="H20" s="310"/>
      <c r="I20" s="310"/>
      <c r="J20" s="87" t="str">
        <f>VLOOKUP(C20,TaxSaleListing.rpt!$A:$H,7,FALSE)</f>
        <v>MIN BID</v>
      </c>
      <c r="K20" s="87" t="str">
        <f>VLOOKUP(C20,TaxSaleListing.rpt!$A:$M,13,FALSE)</f>
        <v>Overbid</v>
      </c>
      <c r="L20" s="110" t="str">
        <f>VLOOKUP(C20,TaxSaleListing.rpt!$A:$N,14,FALSE)</f>
        <v>Amount of Sale</v>
      </c>
      <c r="O20" s="77"/>
      <c r="P20" s="78"/>
      <c r="Q20" s="77"/>
      <c r="R20" s="77"/>
      <c r="S20" s="77"/>
      <c r="T20" s="77"/>
      <c r="U20" s="77"/>
      <c r="V20" s="77"/>
    </row>
    <row r="21" spans="1:22" ht="15.75" x14ac:dyDescent="0.25">
      <c r="C21" s="88" t="s">
        <v>14</v>
      </c>
      <c r="D21" s="310" t="str">
        <f>VLOOKUP(C21,TaxSaleListing.rpt!$A:$C,2,FALSE)</f>
        <v>STATE PARCEL #</v>
      </c>
      <c r="E21" s="310"/>
      <c r="F21" s="310"/>
      <c r="G21" s="310" t="str">
        <f>VLOOKUP(C21,TaxSaleListing.rpt!$A:$G,6,FALSE)</f>
        <v>PROPERTY ADDRESS</v>
      </c>
      <c r="H21" s="310"/>
      <c r="I21" s="310"/>
      <c r="J21" s="87" t="str">
        <f>VLOOKUP(C21,TaxSaleListing.rpt!$A:$H,7,FALSE)</f>
        <v>MIN BID</v>
      </c>
      <c r="K21" s="87" t="str">
        <f>VLOOKUP(C21,TaxSaleListing.rpt!$A:$M,13,FALSE)</f>
        <v>Overbid</v>
      </c>
      <c r="L21" s="110" t="str">
        <f>VLOOKUP(C21,TaxSaleListing.rpt!$A:$N,14,FALSE)</f>
        <v>Amount of Sale</v>
      </c>
      <c r="O21" s="77"/>
      <c r="P21" s="77"/>
      <c r="Q21" s="77"/>
      <c r="R21" s="77"/>
      <c r="S21" s="77"/>
      <c r="T21" s="77"/>
      <c r="U21" s="77"/>
      <c r="V21" s="77"/>
    </row>
    <row r="22" spans="1:22" ht="15" x14ac:dyDescent="0.2">
      <c r="C22" s="88" t="s">
        <v>14</v>
      </c>
      <c r="D22" s="310" t="str">
        <f>VLOOKUP(C22,TaxSaleListing.rpt!$A:$C,2,FALSE)</f>
        <v>STATE PARCEL #</v>
      </c>
      <c r="E22" s="310"/>
      <c r="F22" s="310"/>
      <c r="G22" s="310" t="str">
        <f>VLOOKUP(C22,TaxSaleListing.rpt!$A:$G,6,FALSE)</f>
        <v>PROPERTY ADDRESS</v>
      </c>
      <c r="H22" s="310"/>
      <c r="I22" s="310"/>
      <c r="J22" s="87" t="str">
        <f>VLOOKUP(C22,TaxSaleListing.rpt!$A:$H,7,FALSE)</f>
        <v>MIN BID</v>
      </c>
      <c r="K22" s="87" t="str">
        <f>VLOOKUP(C22,TaxSaleListing.rpt!$A:$M,13,FALSE)</f>
        <v>Overbid</v>
      </c>
      <c r="L22" s="110" t="str">
        <f>VLOOKUP(C22,TaxSaleListing.rpt!$A:$N,14,FALSE)</f>
        <v>Amount of Sale</v>
      </c>
    </row>
    <row r="23" spans="1:22" ht="15" x14ac:dyDescent="0.2">
      <c r="C23" s="88" t="s">
        <v>14</v>
      </c>
      <c r="D23" s="310" t="str">
        <f>VLOOKUP(C23,TaxSaleListing.rpt!$A:$C,2,FALSE)</f>
        <v>STATE PARCEL #</v>
      </c>
      <c r="E23" s="310"/>
      <c r="F23" s="310"/>
      <c r="G23" s="310" t="str">
        <f>VLOOKUP(C23,TaxSaleListing.rpt!$A:$G,6,FALSE)</f>
        <v>PROPERTY ADDRESS</v>
      </c>
      <c r="H23" s="310"/>
      <c r="I23" s="310"/>
      <c r="J23" s="87" t="str">
        <f>VLOOKUP(C23,TaxSaleListing.rpt!$A:$H,7,FALSE)</f>
        <v>MIN BID</v>
      </c>
      <c r="K23" s="87" t="str">
        <f>VLOOKUP(C23,TaxSaleListing.rpt!$A:$M,13,FALSE)</f>
        <v>Overbid</v>
      </c>
      <c r="L23" s="110" t="str">
        <f>VLOOKUP(C23,TaxSaleListing.rpt!$A:$N,14,FALSE)</f>
        <v>Amount of Sale</v>
      </c>
    </row>
    <row r="24" spans="1:22" ht="15" x14ac:dyDescent="0.2">
      <c r="C24" s="88" t="s">
        <v>14</v>
      </c>
      <c r="D24" s="310" t="str">
        <f>VLOOKUP(C24,TaxSaleListing.rpt!$A:$C,2,FALSE)</f>
        <v>STATE PARCEL #</v>
      </c>
      <c r="E24" s="310"/>
      <c r="F24" s="310"/>
      <c r="G24" s="310" t="str">
        <f>VLOOKUP(C24,TaxSaleListing.rpt!$A:$G,6,FALSE)</f>
        <v>PROPERTY ADDRESS</v>
      </c>
      <c r="H24" s="310"/>
      <c r="I24" s="310"/>
      <c r="J24" s="87" t="str">
        <f>VLOOKUP(C24,TaxSaleListing.rpt!$A:$H,7,FALSE)</f>
        <v>MIN BID</v>
      </c>
      <c r="K24" s="87" t="str">
        <f>VLOOKUP(C24,TaxSaleListing.rpt!$A:$M,13,FALSE)</f>
        <v>Overbid</v>
      </c>
      <c r="L24" s="110" t="str">
        <f>VLOOKUP(C24,TaxSaleListing.rpt!$A:$N,14,FALSE)</f>
        <v>Amount of Sale</v>
      </c>
    </row>
    <row r="25" spans="1:22" ht="15" x14ac:dyDescent="0.2">
      <c r="C25" s="88" t="s">
        <v>14</v>
      </c>
      <c r="D25" s="310" t="str">
        <f>VLOOKUP(C25,TaxSaleListing.rpt!$A:$C,2,FALSE)</f>
        <v>STATE PARCEL #</v>
      </c>
      <c r="E25" s="310"/>
      <c r="F25" s="310"/>
      <c r="G25" s="310" t="str">
        <f>VLOOKUP(C25,TaxSaleListing.rpt!$A:$G,6,FALSE)</f>
        <v>PROPERTY ADDRESS</v>
      </c>
      <c r="H25" s="310"/>
      <c r="I25" s="310"/>
      <c r="J25" s="87" t="str">
        <f>VLOOKUP(C25,TaxSaleListing.rpt!$A:$H,7,FALSE)</f>
        <v>MIN BID</v>
      </c>
      <c r="K25" s="87" t="str">
        <f>VLOOKUP(C25,TaxSaleListing.rpt!$A:$M,13,FALSE)</f>
        <v>Overbid</v>
      </c>
      <c r="L25" s="110" t="str">
        <f>VLOOKUP(C25,TaxSaleListing.rpt!$A:$N,14,FALSE)</f>
        <v>Amount of Sale</v>
      </c>
    </row>
    <row r="26" spans="1:22" ht="15" x14ac:dyDescent="0.2">
      <c r="C26" s="88" t="s">
        <v>14</v>
      </c>
      <c r="D26" s="310" t="str">
        <f>VLOOKUP(C26,TaxSaleListing.rpt!$A:$C,2,FALSE)</f>
        <v>STATE PARCEL #</v>
      </c>
      <c r="E26" s="310"/>
      <c r="F26" s="310"/>
      <c r="G26" s="310" t="str">
        <f>VLOOKUP(C26,TaxSaleListing.rpt!$A:$G,6,FALSE)</f>
        <v>PROPERTY ADDRESS</v>
      </c>
      <c r="H26" s="310"/>
      <c r="I26" s="310"/>
      <c r="J26" s="87" t="str">
        <f>VLOOKUP(C26,TaxSaleListing.rpt!$A:$H,7,FALSE)</f>
        <v>MIN BID</v>
      </c>
      <c r="K26" s="87" t="str">
        <f>VLOOKUP(C26,TaxSaleListing.rpt!$A:$M,13,FALSE)</f>
        <v>Overbid</v>
      </c>
      <c r="L26" s="110" t="str">
        <f>VLOOKUP(C26,TaxSaleListing.rpt!$A:$N,14,FALSE)</f>
        <v>Amount of Sale</v>
      </c>
    </row>
    <row r="27" spans="1:22" ht="15" x14ac:dyDescent="0.2">
      <c r="C27" s="88" t="s">
        <v>14</v>
      </c>
      <c r="D27" s="310" t="str">
        <f>VLOOKUP(C27,TaxSaleListing.rpt!$A:$C,2,FALSE)</f>
        <v>STATE PARCEL #</v>
      </c>
      <c r="E27" s="310"/>
      <c r="F27" s="310"/>
      <c r="G27" s="310" t="str">
        <f>VLOOKUP(C27,TaxSaleListing.rpt!$A:$G,6,FALSE)</f>
        <v>PROPERTY ADDRESS</v>
      </c>
      <c r="H27" s="310"/>
      <c r="I27" s="310"/>
      <c r="J27" s="87" t="str">
        <f>VLOOKUP(C27,TaxSaleListing.rpt!$A:$H,7,FALSE)</f>
        <v>MIN BID</v>
      </c>
      <c r="K27" s="87" t="str">
        <f>VLOOKUP(C27,TaxSaleListing.rpt!$A:$M,13,FALSE)</f>
        <v>Overbid</v>
      </c>
      <c r="L27" s="110" t="str">
        <f>VLOOKUP(C27,TaxSaleListing.rpt!$A:$N,14,FALSE)</f>
        <v>Amount of Sale</v>
      </c>
    </row>
    <row r="28" spans="1:22" ht="15" x14ac:dyDescent="0.2">
      <c r="C28" s="88" t="s">
        <v>14</v>
      </c>
      <c r="D28" s="310" t="str">
        <f>VLOOKUP(C28,TaxSaleListing.rpt!$A:$C,2,FALSE)</f>
        <v>STATE PARCEL #</v>
      </c>
      <c r="E28" s="310"/>
      <c r="F28" s="310"/>
      <c r="G28" s="310" t="str">
        <f>VLOOKUP(C28,TaxSaleListing.rpt!$A:$G,6,FALSE)</f>
        <v>PROPERTY ADDRESS</v>
      </c>
      <c r="H28" s="310"/>
      <c r="I28" s="310"/>
      <c r="J28" s="87" t="str">
        <f>VLOOKUP(C28,TaxSaleListing.rpt!$A:$H,7,FALSE)</f>
        <v>MIN BID</v>
      </c>
      <c r="K28" s="87" t="str">
        <f>VLOOKUP(C28,TaxSaleListing.rpt!$A:$M,13,FALSE)</f>
        <v>Overbid</v>
      </c>
      <c r="L28" s="110" t="str">
        <f>VLOOKUP(C28,TaxSaleListing.rpt!$A:$N,14,FALSE)</f>
        <v>Amount of Sale</v>
      </c>
    </row>
    <row r="29" spans="1:22" ht="15" x14ac:dyDescent="0.2">
      <c r="C29" s="88" t="s">
        <v>14</v>
      </c>
      <c r="D29" s="310" t="str">
        <f>VLOOKUP(C29,TaxSaleListing.rpt!$A:$C,2,FALSE)</f>
        <v>STATE PARCEL #</v>
      </c>
      <c r="E29" s="310"/>
      <c r="F29" s="310"/>
      <c r="G29" s="310" t="str">
        <f>VLOOKUP(C29,TaxSaleListing.rpt!$A:$G,6,FALSE)</f>
        <v>PROPERTY ADDRESS</v>
      </c>
      <c r="H29" s="310"/>
      <c r="I29" s="310"/>
      <c r="J29" s="87" t="str">
        <f>VLOOKUP(C29,TaxSaleListing.rpt!$A:$H,7,FALSE)</f>
        <v>MIN BID</v>
      </c>
      <c r="K29" s="87" t="str">
        <f>VLOOKUP(C29,TaxSaleListing.rpt!$A:$M,13,FALSE)</f>
        <v>Overbid</v>
      </c>
      <c r="L29" s="110" t="str">
        <f>VLOOKUP(C29,TaxSaleListing.rpt!$A:$N,14,FALSE)</f>
        <v>Amount of Sale</v>
      </c>
    </row>
    <row r="30" spans="1:22" ht="15" x14ac:dyDescent="0.2">
      <c r="C30" s="88" t="s">
        <v>14</v>
      </c>
      <c r="D30" s="310" t="str">
        <f>VLOOKUP(C30,TaxSaleListing.rpt!$A:$C,2,FALSE)</f>
        <v>STATE PARCEL #</v>
      </c>
      <c r="E30" s="310"/>
      <c r="F30" s="310"/>
      <c r="G30" s="310" t="str">
        <f>VLOOKUP(C30,TaxSaleListing.rpt!$A:$G,6,FALSE)</f>
        <v>PROPERTY ADDRESS</v>
      </c>
      <c r="H30" s="310"/>
      <c r="I30" s="310"/>
      <c r="J30" s="87" t="str">
        <f>VLOOKUP(C30,TaxSaleListing.rpt!$A:$H,7,FALSE)</f>
        <v>MIN BID</v>
      </c>
      <c r="K30" s="87" t="str">
        <f>VLOOKUP(C30,TaxSaleListing.rpt!$A:$M,13,FALSE)</f>
        <v>Overbid</v>
      </c>
      <c r="L30" s="110" t="str">
        <f>VLOOKUP(C30,TaxSaleListing.rpt!$A:$N,14,FALSE)</f>
        <v>Amount of Sale</v>
      </c>
    </row>
    <row r="31" spans="1:22" ht="15" x14ac:dyDescent="0.2">
      <c r="C31" s="88" t="s">
        <v>14</v>
      </c>
      <c r="D31" s="310" t="str">
        <f>VLOOKUP(C31,TaxSaleListing.rpt!$A:$C,2,FALSE)</f>
        <v>STATE PARCEL #</v>
      </c>
      <c r="E31" s="310"/>
      <c r="F31" s="310"/>
      <c r="G31" s="310" t="str">
        <f>VLOOKUP(C31,TaxSaleListing.rpt!$A:$G,6,FALSE)</f>
        <v>PROPERTY ADDRESS</v>
      </c>
      <c r="H31" s="310"/>
      <c r="I31" s="310"/>
      <c r="J31" s="87" t="str">
        <f>VLOOKUP(C31,TaxSaleListing.rpt!$A:$H,7,FALSE)</f>
        <v>MIN BID</v>
      </c>
      <c r="K31" s="87" t="str">
        <f>VLOOKUP(C31,TaxSaleListing.rpt!$A:$M,13,FALSE)</f>
        <v>Overbid</v>
      </c>
      <c r="L31" s="110" t="str">
        <f>VLOOKUP(C31,TaxSaleListing.rpt!$A:$N,14,FALSE)</f>
        <v>Amount of Sale</v>
      </c>
    </row>
    <row r="32" spans="1:22" ht="15" x14ac:dyDescent="0.2">
      <c r="C32" s="88" t="s">
        <v>14</v>
      </c>
      <c r="D32" s="310" t="str">
        <f>VLOOKUP(C32,TaxSaleListing.rpt!$A:$C,2,FALSE)</f>
        <v>STATE PARCEL #</v>
      </c>
      <c r="E32" s="310"/>
      <c r="F32" s="310"/>
      <c r="G32" s="310" t="str">
        <f>VLOOKUP(C32,TaxSaleListing.rpt!$A:$G,6,FALSE)</f>
        <v>PROPERTY ADDRESS</v>
      </c>
      <c r="H32" s="310"/>
      <c r="I32" s="310"/>
      <c r="J32" s="87" t="str">
        <f>VLOOKUP(C32,TaxSaleListing.rpt!$A:$H,7,FALSE)</f>
        <v>MIN BID</v>
      </c>
      <c r="K32" s="87" t="str">
        <f>VLOOKUP(C32,TaxSaleListing.rpt!$A:$M,13,FALSE)</f>
        <v>Overbid</v>
      </c>
      <c r="L32" s="110" t="str">
        <f>VLOOKUP(C32,TaxSaleListing.rpt!$A:$N,14,FALSE)</f>
        <v>Amount of Sale</v>
      </c>
    </row>
    <row r="33" spans="3:12" ht="15" x14ac:dyDescent="0.2">
      <c r="C33" s="88" t="s">
        <v>14</v>
      </c>
      <c r="D33" s="310" t="str">
        <f>VLOOKUP(C33,TaxSaleListing.rpt!$A:$C,2,FALSE)</f>
        <v>STATE PARCEL #</v>
      </c>
      <c r="E33" s="310"/>
      <c r="F33" s="310"/>
      <c r="G33" s="310" t="str">
        <f>VLOOKUP(C33,TaxSaleListing.rpt!$A:$G,6,FALSE)</f>
        <v>PROPERTY ADDRESS</v>
      </c>
      <c r="H33" s="310"/>
      <c r="I33" s="310"/>
      <c r="J33" s="87" t="str">
        <f>VLOOKUP(C33,TaxSaleListing.rpt!$A:$H,7,FALSE)</f>
        <v>MIN BID</v>
      </c>
      <c r="K33" s="87" t="str">
        <f>VLOOKUP(C33,TaxSaleListing.rpt!$A:$M,13,FALSE)</f>
        <v>Overbid</v>
      </c>
      <c r="L33" s="110" t="str">
        <f>VLOOKUP(C33,TaxSaleListing.rpt!$A:$N,14,FALSE)</f>
        <v>Amount of Sale</v>
      </c>
    </row>
    <row r="34" spans="3:12" ht="15" x14ac:dyDescent="0.2">
      <c r="C34" s="88" t="s">
        <v>14</v>
      </c>
      <c r="D34" s="310" t="str">
        <f>VLOOKUP(C34,TaxSaleListing.rpt!$A:$C,2,FALSE)</f>
        <v>STATE PARCEL #</v>
      </c>
      <c r="E34" s="310"/>
      <c r="F34" s="310"/>
      <c r="G34" s="310" t="str">
        <f>VLOOKUP(C34,TaxSaleListing.rpt!$A:$G,6,FALSE)</f>
        <v>PROPERTY ADDRESS</v>
      </c>
      <c r="H34" s="310"/>
      <c r="I34" s="310"/>
      <c r="J34" s="87" t="str">
        <f>VLOOKUP(C34,TaxSaleListing.rpt!$A:$H,7,FALSE)</f>
        <v>MIN BID</v>
      </c>
      <c r="K34" s="87" t="str">
        <f>VLOOKUP(C34,TaxSaleListing.rpt!$A:$M,13,FALSE)</f>
        <v>Overbid</v>
      </c>
      <c r="L34" s="110" t="str">
        <f>VLOOKUP(C34,TaxSaleListing.rpt!$A:$N,14,FALSE)</f>
        <v>Amount of Sale</v>
      </c>
    </row>
    <row r="35" spans="3:12" x14ac:dyDescent="0.2">
      <c r="K35" s="86">
        <f>SUM(K7:K34)</f>
        <v>0</v>
      </c>
    </row>
    <row r="36" spans="3:12" x14ac:dyDescent="0.2">
      <c r="K36" s="84" t="s">
        <v>45</v>
      </c>
    </row>
  </sheetData>
  <dataConsolidate/>
  <mergeCells count="68">
    <mergeCell ref="G22:I22"/>
    <mergeCell ref="D23:F23"/>
    <mergeCell ref="G23:I23"/>
    <mergeCell ref="D24:F24"/>
    <mergeCell ref="D27:F27"/>
    <mergeCell ref="G24:I24"/>
    <mergeCell ref="D34:F34"/>
    <mergeCell ref="G34:I34"/>
    <mergeCell ref="D32:F32"/>
    <mergeCell ref="G32:I32"/>
    <mergeCell ref="D33:F33"/>
    <mergeCell ref="G33:I33"/>
    <mergeCell ref="A10:A11"/>
    <mergeCell ref="A13:A14"/>
    <mergeCell ref="D31:F31"/>
    <mergeCell ref="G31:I31"/>
    <mergeCell ref="D28:F28"/>
    <mergeCell ref="G28:I28"/>
    <mergeCell ref="D29:F29"/>
    <mergeCell ref="G29:I29"/>
    <mergeCell ref="D30:F30"/>
    <mergeCell ref="G30:I30"/>
    <mergeCell ref="D25:F25"/>
    <mergeCell ref="G25:I25"/>
    <mergeCell ref="D26:F26"/>
    <mergeCell ref="G26:I26"/>
    <mergeCell ref="G27:I27"/>
    <mergeCell ref="D22:F22"/>
    <mergeCell ref="D20:F20"/>
    <mergeCell ref="G20:I20"/>
    <mergeCell ref="D21:F21"/>
    <mergeCell ref="G21:I21"/>
    <mergeCell ref="Q13:U13"/>
    <mergeCell ref="Q18:U19"/>
    <mergeCell ref="D19:F19"/>
    <mergeCell ref="D17:F17"/>
    <mergeCell ref="G17:I17"/>
    <mergeCell ref="D18:F18"/>
    <mergeCell ref="G18:I18"/>
    <mergeCell ref="G19:I19"/>
    <mergeCell ref="D14:F14"/>
    <mergeCell ref="G14:I14"/>
    <mergeCell ref="D15:F15"/>
    <mergeCell ref="G15:I15"/>
    <mergeCell ref="D16:F16"/>
    <mergeCell ref="G16:I16"/>
    <mergeCell ref="D11:F11"/>
    <mergeCell ref="G11:I11"/>
    <mergeCell ref="D12:F12"/>
    <mergeCell ref="G12:I12"/>
    <mergeCell ref="D13:F13"/>
    <mergeCell ref="G13:I13"/>
    <mergeCell ref="P1:S3"/>
    <mergeCell ref="K1:K3"/>
    <mergeCell ref="A15:A16"/>
    <mergeCell ref="D9:F9"/>
    <mergeCell ref="D1:I3"/>
    <mergeCell ref="A5:A7"/>
    <mergeCell ref="D4:E4"/>
    <mergeCell ref="G9:I9"/>
    <mergeCell ref="D7:F7"/>
    <mergeCell ref="D6:F6"/>
    <mergeCell ref="G6:I6"/>
    <mergeCell ref="G7:I7"/>
    <mergeCell ref="D8:F8"/>
    <mergeCell ref="G8:I8"/>
    <mergeCell ref="D10:F10"/>
    <mergeCell ref="G10:I10"/>
  </mergeCells>
  <pageMargins left="0.7" right="0.7" top="0.75" bottom="0.75" header="0.3" footer="0.3"/>
  <pageSetup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Print">
                <anchor moveWithCells="1">
                  <from>
                    <xdr:col>20</xdr:col>
                    <xdr:colOff>161925</xdr:colOff>
                    <xdr:row>7</xdr:row>
                    <xdr:rowOff>9525</xdr:rowOff>
                  </from>
                  <to>
                    <xdr:col>21</xdr:col>
                    <xdr:colOff>581025</xdr:colOff>
                    <xdr:row>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Bidders!$A:$A</xm:f>
          </x14:formula1>
          <xm:sqref>A15:A16</xm:sqref>
        </x14:dataValidation>
        <x14:dataValidation type="list" allowBlank="1" showInputMessage="1" showErrorMessage="1" xr:uid="{00000000-0002-0000-0100-000001000000}">
          <x14:formula1>
            <xm:f>TaxSaleListing.rpt!$A$8:$A$138</xm:f>
          </x14:formula1>
          <xm:sqref>C7:C34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47"/>
  <sheetViews>
    <sheetView topLeftCell="A112" workbookViewId="0">
      <selection activeCell="E138" sqref="E138"/>
    </sheetView>
  </sheetViews>
  <sheetFormatPr defaultColWidth="9.140625" defaultRowHeight="12.75" x14ac:dyDescent="0.2"/>
  <cols>
    <col min="1" max="1" width="15.140625" style="75" customWidth="1"/>
    <col min="2" max="2" width="77.42578125" style="75" bestFit="1" customWidth="1"/>
    <col min="3" max="3" width="52" style="75" bestFit="1" customWidth="1"/>
    <col min="4" max="4" width="18" style="75" bestFit="1" customWidth="1"/>
    <col min="5" max="5" width="17.7109375" style="75" bestFit="1" customWidth="1"/>
    <col min="6" max="6" width="10.5703125" style="108" bestFit="1" customWidth="1"/>
    <col min="7" max="7" width="16" style="109" bestFit="1" customWidth="1"/>
    <col min="8" max="8" width="33.42578125" style="75" bestFit="1" customWidth="1"/>
    <col min="9" max="9" width="55.5703125" style="75" bestFit="1" customWidth="1"/>
    <col min="10" max="10" width="9.140625" style="75"/>
    <col min="11" max="11" width="10.7109375" style="75" bestFit="1" customWidth="1"/>
    <col min="12" max="16384" width="9.140625" style="75"/>
  </cols>
  <sheetData>
    <row r="1" spans="1:12" x14ac:dyDescent="0.2">
      <c r="A1" s="103" t="s">
        <v>68</v>
      </c>
      <c r="B1" s="103" t="s">
        <v>66</v>
      </c>
      <c r="C1" s="103" t="s">
        <v>99</v>
      </c>
      <c r="D1" s="103" t="s">
        <v>100</v>
      </c>
      <c r="E1" s="103" t="s">
        <v>101</v>
      </c>
      <c r="F1" s="107" t="s">
        <v>102</v>
      </c>
      <c r="G1" s="107" t="s">
        <v>55</v>
      </c>
      <c r="H1" s="103" t="s">
        <v>67</v>
      </c>
    </row>
    <row r="2" spans="1:12" x14ac:dyDescent="0.2">
      <c r="A2" s="103" t="s">
        <v>619</v>
      </c>
      <c r="B2" s="103" t="s">
        <v>620</v>
      </c>
      <c r="C2" s="103" t="s">
        <v>621</v>
      </c>
      <c r="D2" s="103" t="s">
        <v>622</v>
      </c>
      <c r="E2" s="103" t="s">
        <v>623</v>
      </c>
      <c r="F2" s="103">
        <v>46635</v>
      </c>
      <c r="G2" s="103" t="s">
        <v>624</v>
      </c>
      <c r="H2" s="103" t="s">
        <v>625</v>
      </c>
      <c r="I2" s="118"/>
      <c r="J2" s="118"/>
      <c r="K2" s="118"/>
      <c r="L2" s="118"/>
    </row>
    <row r="3" spans="1:12" x14ac:dyDescent="0.2">
      <c r="A3" s="103" t="s">
        <v>626</v>
      </c>
      <c r="B3" s="103" t="s">
        <v>627</v>
      </c>
      <c r="C3" s="103" t="s">
        <v>1464</v>
      </c>
      <c r="D3" s="103" t="s">
        <v>1465</v>
      </c>
      <c r="E3" s="103" t="s">
        <v>1466</v>
      </c>
      <c r="F3" s="103">
        <v>38148</v>
      </c>
      <c r="G3" s="103" t="s">
        <v>629</v>
      </c>
      <c r="H3" s="103" t="s">
        <v>630</v>
      </c>
      <c r="I3" s="118"/>
      <c r="J3" s="118"/>
      <c r="K3" s="118"/>
      <c r="L3" s="118"/>
    </row>
    <row r="4" spans="1:12" x14ac:dyDescent="0.2">
      <c r="A4" s="103" t="s">
        <v>631</v>
      </c>
      <c r="B4" s="103" t="s">
        <v>632</v>
      </c>
      <c r="C4" s="103" t="s">
        <v>633</v>
      </c>
      <c r="D4" s="103" t="s">
        <v>634</v>
      </c>
      <c r="E4" s="103" t="s">
        <v>623</v>
      </c>
      <c r="F4" s="103">
        <v>47331</v>
      </c>
      <c r="G4" s="103" t="s">
        <v>635</v>
      </c>
      <c r="H4" s="103" t="s">
        <v>636</v>
      </c>
      <c r="I4" s="118"/>
      <c r="J4" s="118"/>
      <c r="K4" s="118"/>
      <c r="L4" s="118"/>
    </row>
    <row r="5" spans="1:12" x14ac:dyDescent="0.2">
      <c r="A5" s="103" t="s">
        <v>637</v>
      </c>
      <c r="B5" s="103" t="s">
        <v>638</v>
      </c>
      <c r="C5" s="103" t="s">
        <v>639</v>
      </c>
      <c r="D5" s="103" t="s">
        <v>640</v>
      </c>
      <c r="E5" s="103" t="s">
        <v>641</v>
      </c>
      <c r="F5" s="103">
        <v>40299</v>
      </c>
      <c r="G5" s="103" t="s">
        <v>642</v>
      </c>
      <c r="H5" s="103" t="s">
        <v>643</v>
      </c>
      <c r="I5" s="118"/>
      <c r="J5" s="118"/>
      <c r="K5" s="118"/>
      <c r="L5" s="118"/>
    </row>
    <row r="6" spans="1:12" x14ac:dyDescent="0.2">
      <c r="A6" s="103" t="s">
        <v>644</v>
      </c>
      <c r="B6" s="103" t="s">
        <v>645</v>
      </c>
      <c r="C6" s="103" t="s">
        <v>646</v>
      </c>
      <c r="D6" s="103" t="s">
        <v>647</v>
      </c>
      <c r="E6" s="103" t="s">
        <v>623</v>
      </c>
      <c r="F6" s="103">
        <v>47426</v>
      </c>
      <c r="G6" s="103" t="s">
        <v>648</v>
      </c>
      <c r="H6" s="103" t="s">
        <v>649</v>
      </c>
      <c r="I6" s="118"/>
      <c r="J6" s="118"/>
      <c r="K6" s="118"/>
      <c r="L6" s="118"/>
    </row>
    <row r="7" spans="1:12" s="105" customFormat="1" x14ac:dyDescent="0.2">
      <c r="A7" s="103" t="s">
        <v>650</v>
      </c>
      <c r="B7" s="103" t="s">
        <v>651</v>
      </c>
      <c r="C7" s="103" t="s">
        <v>652</v>
      </c>
      <c r="D7" s="103" t="s">
        <v>653</v>
      </c>
      <c r="E7" s="103" t="s">
        <v>654</v>
      </c>
      <c r="F7" s="103">
        <v>80021</v>
      </c>
      <c r="G7" s="103" t="s">
        <v>655</v>
      </c>
      <c r="H7" s="103" t="s">
        <v>656</v>
      </c>
      <c r="I7" s="119"/>
      <c r="J7" s="119"/>
      <c r="K7" s="119"/>
      <c r="L7" s="119"/>
    </row>
    <row r="8" spans="1:12" s="104" customFormat="1" x14ac:dyDescent="0.2">
      <c r="A8" s="103" t="s">
        <v>657</v>
      </c>
      <c r="B8" s="103" t="s">
        <v>658</v>
      </c>
      <c r="C8" s="103" t="s">
        <v>1473</v>
      </c>
      <c r="D8" s="103" t="s">
        <v>1474</v>
      </c>
      <c r="E8" s="103" t="s">
        <v>1463</v>
      </c>
      <c r="F8" s="103">
        <v>47274</v>
      </c>
      <c r="G8" s="103" t="s">
        <v>659</v>
      </c>
      <c r="H8" s="103" t="s">
        <v>660</v>
      </c>
      <c r="I8" s="119"/>
      <c r="J8" s="119"/>
      <c r="K8" s="119"/>
      <c r="L8" s="119"/>
    </row>
    <row r="9" spans="1:12" x14ac:dyDescent="0.2">
      <c r="A9" s="103" t="s">
        <v>661</v>
      </c>
      <c r="B9" s="103" t="s">
        <v>662</v>
      </c>
      <c r="C9" s="103" t="s">
        <v>663</v>
      </c>
      <c r="D9" s="103" t="s">
        <v>664</v>
      </c>
      <c r="E9" s="103" t="s">
        <v>623</v>
      </c>
      <c r="F9" s="103">
        <v>47119</v>
      </c>
      <c r="G9" s="103" t="s">
        <v>665</v>
      </c>
      <c r="H9" s="103" t="s">
        <v>666</v>
      </c>
      <c r="I9" s="118"/>
      <c r="J9" s="118"/>
      <c r="K9" s="118"/>
      <c r="L9" s="118"/>
    </row>
    <row r="10" spans="1:12" s="104" customFormat="1" x14ac:dyDescent="0.2">
      <c r="A10" s="103" t="s">
        <v>667</v>
      </c>
      <c r="B10" s="103" t="s">
        <v>668</v>
      </c>
      <c r="C10" s="103" t="s">
        <v>1457</v>
      </c>
      <c r="D10" s="103" t="s">
        <v>1456</v>
      </c>
      <c r="E10" s="103" t="s">
        <v>1455</v>
      </c>
      <c r="F10" s="103">
        <v>62902</v>
      </c>
      <c r="G10" s="103" t="s">
        <v>670</v>
      </c>
      <c r="H10" s="103" t="s">
        <v>671</v>
      </c>
      <c r="I10" s="119"/>
      <c r="J10" s="119"/>
      <c r="K10" s="119"/>
      <c r="L10" s="119"/>
    </row>
    <row r="11" spans="1:12" x14ac:dyDescent="0.2">
      <c r="A11" s="103" t="s">
        <v>672</v>
      </c>
      <c r="B11" s="103" t="s">
        <v>673</v>
      </c>
      <c r="C11" s="103" t="s">
        <v>674</v>
      </c>
      <c r="D11" s="103" t="s">
        <v>675</v>
      </c>
      <c r="E11" s="103" t="s">
        <v>1455</v>
      </c>
      <c r="F11" s="103">
        <v>62899</v>
      </c>
      <c r="G11" s="103" t="s">
        <v>676</v>
      </c>
      <c r="H11" s="103" t="s">
        <v>677</v>
      </c>
      <c r="I11" s="118"/>
      <c r="J11" s="118"/>
      <c r="K11" s="118"/>
      <c r="L11" s="118"/>
    </row>
    <row r="12" spans="1:12" x14ac:dyDescent="0.2">
      <c r="A12" s="103" t="s">
        <v>678</v>
      </c>
      <c r="B12" s="103" t="s">
        <v>679</v>
      </c>
      <c r="C12" s="103" t="s">
        <v>680</v>
      </c>
      <c r="D12" s="103" t="s">
        <v>681</v>
      </c>
      <c r="E12" s="103" t="s">
        <v>682</v>
      </c>
      <c r="F12" s="103">
        <v>95747</v>
      </c>
      <c r="G12" s="103" t="s">
        <v>683</v>
      </c>
      <c r="H12" s="103" t="s">
        <v>684</v>
      </c>
      <c r="I12" s="118"/>
      <c r="J12" s="118"/>
      <c r="K12" s="118"/>
      <c r="L12" s="118"/>
    </row>
    <row r="13" spans="1:12" x14ac:dyDescent="0.2">
      <c r="A13" s="103" t="s">
        <v>685</v>
      </c>
      <c r="B13" s="103" t="s">
        <v>686</v>
      </c>
      <c r="C13" s="103" t="s">
        <v>687</v>
      </c>
      <c r="D13" s="103" t="s">
        <v>688</v>
      </c>
      <c r="E13" s="103" t="s">
        <v>623</v>
      </c>
      <c r="F13" s="103">
        <v>46737</v>
      </c>
      <c r="G13" s="103" t="s">
        <v>689</v>
      </c>
      <c r="H13" s="103" t="s">
        <v>690</v>
      </c>
      <c r="I13" s="118"/>
      <c r="J13" s="118"/>
      <c r="K13" s="118"/>
      <c r="L13" s="118"/>
    </row>
    <row r="14" spans="1:12" s="104" customFormat="1" x14ac:dyDescent="0.2">
      <c r="A14" s="103" t="s">
        <v>691</v>
      </c>
      <c r="B14" s="103" t="s">
        <v>692</v>
      </c>
      <c r="C14" s="103" t="s">
        <v>693</v>
      </c>
      <c r="D14" s="103" t="s">
        <v>694</v>
      </c>
      <c r="E14" s="103" t="s">
        <v>695</v>
      </c>
      <c r="F14" s="103">
        <v>98023</v>
      </c>
      <c r="G14" s="103" t="s">
        <v>696</v>
      </c>
      <c r="H14" s="103" t="s">
        <v>697</v>
      </c>
      <c r="I14" s="119"/>
      <c r="J14" s="119"/>
      <c r="K14" s="119"/>
      <c r="L14" s="119"/>
    </row>
    <row r="15" spans="1:12" x14ac:dyDescent="0.2">
      <c r="A15" s="103" t="s">
        <v>698</v>
      </c>
      <c r="B15" s="103" t="s">
        <v>699</v>
      </c>
      <c r="C15" s="103" t="s">
        <v>700</v>
      </c>
      <c r="D15" s="103" t="s">
        <v>701</v>
      </c>
      <c r="E15" s="103" t="s">
        <v>623</v>
      </c>
      <c r="F15" s="103">
        <v>47264</v>
      </c>
      <c r="G15" s="103" t="s">
        <v>702</v>
      </c>
      <c r="H15" s="103" t="s">
        <v>703</v>
      </c>
      <c r="I15" s="118"/>
      <c r="J15" s="118"/>
      <c r="K15" s="118"/>
      <c r="L15" s="118"/>
    </row>
    <row r="16" spans="1:12" x14ac:dyDescent="0.2">
      <c r="A16" s="103" t="s">
        <v>704</v>
      </c>
      <c r="B16" s="103" t="s">
        <v>705</v>
      </c>
      <c r="C16" s="103" t="s">
        <v>706</v>
      </c>
      <c r="D16" s="103" t="s">
        <v>664</v>
      </c>
      <c r="E16" s="103" t="s">
        <v>623</v>
      </c>
      <c r="F16" s="103">
        <v>47119</v>
      </c>
      <c r="G16" s="103" t="s">
        <v>707</v>
      </c>
      <c r="H16" s="103" t="s">
        <v>708</v>
      </c>
      <c r="I16" s="118"/>
      <c r="J16" s="118"/>
      <c r="K16" s="118"/>
      <c r="L16" s="118"/>
    </row>
    <row r="17" spans="1:12" s="106" customFormat="1" x14ac:dyDescent="0.2">
      <c r="A17" s="103" t="s">
        <v>709</v>
      </c>
      <c r="B17" s="103" t="s">
        <v>710</v>
      </c>
      <c r="C17" s="103" t="s">
        <v>711</v>
      </c>
      <c r="D17" s="103" t="s">
        <v>712</v>
      </c>
      <c r="E17" s="103" t="s">
        <v>623</v>
      </c>
      <c r="F17" s="103" t="s">
        <v>713</v>
      </c>
      <c r="G17" s="103" t="s">
        <v>714</v>
      </c>
      <c r="H17" s="103" t="s">
        <v>715</v>
      </c>
      <c r="I17" s="118"/>
      <c r="J17" s="118"/>
      <c r="K17" s="118"/>
      <c r="L17" s="118"/>
    </row>
    <row r="18" spans="1:12" x14ac:dyDescent="0.2">
      <c r="A18" s="103" t="s">
        <v>716</v>
      </c>
      <c r="B18" s="103" t="s">
        <v>717</v>
      </c>
      <c r="C18" s="103" t="s">
        <v>718</v>
      </c>
      <c r="D18" s="103" t="s">
        <v>719</v>
      </c>
      <c r="E18" s="103" t="s">
        <v>623</v>
      </c>
      <c r="F18" s="103">
        <v>47805</v>
      </c>
      <c r="G18" s="103" t="s">
        <v>720</v>
      </c>
      <c r="H18" s="103" t="s">
        <v>721</v>
      </c>
      <c r="I18" s="118"/>
      <c r="J18" s="118"/>
      <c r="K18" s="118"/>
      <c r="L18" s="118"/>
    </row>
    <row r="19" spans="1:12" x14ac:dyDescent="0.2">
      <c r="A19" s="103" t="s">
        <v>722</v>
      </c>
      <c r="B19" s="103" t="s">
        <v>723</v>
      </c>
      <c r="C19" s="103" t="s">
        <v>724</v>
      </c>
      <c r="D19" s="103" t="s">
        <v>725</v>
      </c>
      <c r="E19" s="103" t="s">
        <v>726</v>
      </c>
      <c r="F19" s="103">
        <v>2125</v>
      </c>
      <c r="G19" s="103" t="s">
        <v>727</v>
      </c>
      <c r="H19" s="103" t="s">
        <v>728</v>
      </c>
      <c r="I19" s="118"/>
      <c r="J19" s="118"/>
      <c r="K19" s="118"/>
      <c r="L19" s="118"/>
    </row>
    <row r="20" spans="1:12" x14ac:dyDescent="0.2">
      <c r="A20" s="103" t="s">
        <v>729</v>
      </c>
      <c r="B20" s="103" t="s">
        <v>730</v>
      </c>
      <c r="C20" s="103" t="s">
        <v>731</v>
      </c>
      <c r="D20" s="103" t="s">
        <v>732</v>
      </c>
      <c r="E20" s="103" t="s">
        <v>623</v>
      </c>
      <c r="F20" s="103">
        <v>47408</v>
      </c>
      <c r="G20" s="103" t="s">
        <v>733</v>
      </c>
      <c r="H20" s="103" t="s">
        <v>734</v>
      </c>
      <c r="I20" s="118"/>
      <c r="J20" s="118"/>
      <c r="K20" s="118"/>
      <c r="L20" s="118"/>
    </row>
    <row r="21" spans="1:12" s="106" customFormat="1" x14ac:dyDescent="0.2">
      <c r="A21" s="103" t="s">
        <v>735</v>
      </c>
      <c r="B21" s="103" t="s">
        <v>736</v>
      </c>
      <c r="C21" s="103" t="s">
        <v>737</v>
      </c>
      <c r="D21" s="103" t="s">
        <v>738</v>
      </c>
      <c r="E21" s="103" t="s">
        <v>623</v>
      </c>
      <c r="F21" s="103">
        <v>47401</v>
      </c>
      <c r="G21" s="103" t="s">
        <v>739</v>
      </c>
      <c r="H21" s="103" t="s">
        <v>740</v>
      </c>
      <c r="I21" s="118"/>
      <c r="J21" s="118"/>
      <c r="K21" s="118"/>
      <c r="L21" s="118"/>
    </row>
    <row r="22" spans="1:12" x14ac:dyDescent="0.2">
      <c r="A22" s="103" t="s">
        <v>741</v>
      </c>
      <c r="B22" s="103" t="s">
        <v>742</v>
      </c>
      <c r="C22" s="103" t="s">
        <v>743</v>
      </c>
      <c r="D22" s="103" t="s">
        <v>744</v>
      </c>
      <c r="E22" s="103" t="s">
        <v>623</v>
      </c>
      <c r="F22" s="103">
        <v>47462</v>
      </c>
      <c r="G22" s="103" t="s">
        <v>745</v>
      </c>
      <c r="H22" s="103" t="s">
        <v>746</v>
      </c>
      <c r="I22" s="118"/>
      <c r="J22" s="118"/>
      <c r="K22" s="118"/>
      <c r="L22" s="118"/>
    </row>
    <row r="23" spans="1:12" s="104" customFormat="1" x14ac:dyDescent="0.2">
      <c r="A23" s="103" t="s">
        <v>747</v>
      </c>
      <c r="B23" s="103" t="s">
        <v>748</v>
      </c>
      <c r="C23" s="103" t="s">
        <v>749</v>
      </c>
      <c r="D23" s="103" t="s">
        <v>750</v>
      </c>
      <c r="E23" s="103" t="s">
        <v>654</v>
      </c>
      <c r="F23" s="103">
        <v>80440</v>
      </c>
      <c r="G23" s="103" t="s">
        <v>751</v>
      </c>
      <c r="H23" s="103" t="s">
        <v>752</v>
      </c>
      <c r="I23" s="119"/>
      <c r="J23" s="119"/>
      <c r="K23" s="119"/>
      <c r="L23" s="119"/>
    </row>
    <row r="24" spans="1:12" x14ac:dyDescent="0.2">
      <c r="A24" s="103" t="s">
        <v>753</v>
      </c>
      <c r="B24" s="103" t="s">
        <v>754</v>
      </c>
      <c r="C24" s="103" t="s">
        <v>755</v>
      </c>
      <c r="D24" s="103" t="s">
        <v>65</v>
      </c>
      <c r="E24" s="103" t="s">
        <v>623</v>
      </c>
      <c r="F24" s="103">
        <v>47429</v>
      </c>
      <c r="G24" s="103" t="s">
        <v>756</v>
      </c>
      <c r="H24" s="103" t="s">
        <v>757</v>
      </c>
      <c r="I24" s="118"/>
      <c r="J24" s="118"/>
      <c r="K24" s="118"/>
      <c r="L24" s="118"/>
    </row>
    <row r="25" spans="1:12" x14ac:dyDescent="0.2">
      <c r="A25" s="103" t="s">
        <v>758</v>
      </c>
      <c r="B25" s="103" t="s">
        <v>759</v>
      </c>
      <c r="C25" s="103" t="s">
        <v>760</v>
      </c>
      <c r="D25" s="103" t="s">
        <v>761</v>
      </c>
      <c r="E25" s="103" t="s">
        <v>623</v>
      </c>
      <c r="F25" s="103">
        <v>46307</v>
      </c>
      <c r="G25" s="103" t="s">
        <v>762</v>
      </c>
      <c r="H25" s="103" t="s">
        <v>763</v>
      </c>
      <c r="I25" s="118"/>
      <c r="J25" s="118"/>
      <c r="K25" s="118"/>
      <c r="L25" s="118"/>
    </row>
    <row r="26" spans="1:12" x14ac:dyDescent="0.2">
      <c r="A26" s="103" t="s">
        <v>764</v>
      </c>
      <c r="B26" s="103" t="s">
        <v>765</v>
      </c>
      <c r="C26" s="103" t="s">
        <v>766</v>
      </c>
      <c r="D26" s="103" t="s">
        <v>767</v>
      </c>
      <c r="E26" s="103" t="s">
        <v>623</v>
      </c>
      <c r="F26" s="103">
        <v>47220</v>
      </c>
      <c r="G26" s="103" t="s">
        <v>768</v>
      </c>
      <c r="H26" s="103" t="s">
        <v>769</v>
      </c>
      <c r="I26" s="118"/>
      <c r="J26" s="118"/>
      <c r="K26" s="118"/>
      <c r="L26" s="118"/>
    </row>
    <row r="27" spans="1:12" x14ac:dyDescent="0.2">
      <c r="A27" s="103" t="s">
        <v>770</v>
      </c>
      <c r="B27" s="103" t="s">
        <v>771</v>
      </c>
      <c r="C27" s="103" t="s">
        <v>772</v>
      </c>
      <c r="D27" s="103" t="s">
        <v>773</v>
      </c>
      <c r="E27" s="103" t="s">
        <v>774</v>
      </c>
      <c r="F27" s="103">
        <v>19085</v>
      </c>
      <c r="G27" s="103" t="s">
        <v>775</v>
      </c>
      <c r="H27" s="103" t="s">
        <v>776</v>
      </c>
      <c r="I27" s="118"/>
      <c r="J27" s="118"/>
      <c r="K27" s="118"/>
      <c r="L27" s="118"/>
    </row>
    <row r="28" spans="1:12" x14ac:dyDescent="0.2">
      <c r="A28" s="103" t="s">
        <v>777</v>
      </c>
      <c r="B28" s="103" t="s">
        <v>778</v>
      </c>
      <c r="C28" s="103" t="s">
        <v>779</v>
      </c>
      <c r="D28" s="103" t="s">
        <v>732</v>
      </c>
      <c r="E28" s="103" t="s">
        <v>623</v>
      </c>
      <c r="F28" s="103">
        <v>47408</v>
      </c>
      <c r="G28" s="103" t="s">
        <v>780</v>
      </c>
      <c r="H28" s="103" t="s">
        <v>781</v>
      </c>
      <c r="I28" s="118"/>
      <c r="J28" s="118"/>
      <c r="K28" s="118"/>
      <c r="L28" s="118"/>
    </row>
    <row r="29" spans="1:12" s="104" customFormat="1" x14ac:dyDescent="0.2">
      <c r="A29" s="103" t="s">
        <v>782</v>
      </c>
      <c r="B29" s="103" t="s">
        <v>783</v>
      </c>
      <c r="C29" s="103" t="s">
        <v>784</v>
      </c>
      <c r="D29" s="103" t="s">
        <v>785</v>
      </c>
      <c r="E29" s="103" t="s">
        <v>623</v>
      </c>
      <c r="F29" s="103">
        <v>47124</v>
      </c>
      <c r="G29" s="103" t="s">
        <v>786</v>
      </c>
      <c r="H29" s="103" t="s">
        <v>787</v>
      </c>
      <c r="I29" s="119"/>
      <c r="J29" s="119"/>
      <c r="K29" s="119"/>
      <c r="L29" s="119"/>
    </row>
    <row r="30" spans="1:12" x14ac:dyDescent="0.2">
      <c r="A30" s="103" t="s">
        <v>788</v>
      </c>
      <c r="B30" s="103" t="s">
        <v>789</v>
      </c>
      <c r="C30" s="103" t="s">
        <v>790</v>
      </c>
      <c r="D30" s="103" t="s">
        <v>791</v>
      </c>
      <c r="E30" s="103" t="s">
        <v>792</v>
      </c>
      <c r="F30" s="103">
        <v>44052</v>
      </c>
      <c r="G30" s="103" t="s">
        <v>793</v>
      </c>
      <c r="H30" s="103" t="s">
        <v>794</v>
      </c>
      <c r="I30" s="118"/>
      <c r="J30" s="118"/>
      <c r="K30" s="118"/>
      <c r="L30" s="118"/>
    </row>
    <row r="31" spans="1:12" x14ac:dyDescent="0.2">
      <c r="A31" s="103" t="s">
        <v>795</v>
      </c>
      <c r="B31" s="103" t="s">
        <v>796</v>
      </c>
      <c r="C31" s="103" t="s">
        <v>797</v>
      </c>
      <c r="D31" s="103" t="s">
        <v>732</v>
      </c>
      <c r="E31" s="103" t="s">
        <v>623</v>
      </c>
      <c r="F31" s="103">
        <v>47403</v>
      </c>
      <c r="G31" s="103" t="s">
        <v>798</v>
      </c>
      <c r="H31" s="103" t="s">
        <v>799</v>
      </c>
      <c r="I31" s="118"/>
      <c r="J31" s="118"/>
      <c r="K31" s="118"/>
      <c r="L31" s="118"/>
    </row>
    <row r="32" spans="1:12" s="104" customFormat="1" x14ac:dyDescent="0.2">
      <c r="A32" s="103" t="s">
        <v>800</v>
      </c>
      <c r="B32" s="103" t="s">
        <v>801</v>
      </c>
      <c r="C32" s="103" t="s">
        <v>802</v>
      </c>
      <c r="D32" s="103" t="s">
        <v>803</v>
      </c>
      <c r="E32" s="103" t="s">
        <v>623</v>
      </c>
      <c r="F32" s="103">
        <v>47401</v>
      </c>
      <c r="G32" s="103" t="s">
        <v>804</v>
      </c>
      <c r="H32" s="103" t="s">
        <v>805</v>
      </c>
      <c r="I32" s="119"/>
      <c r="J32" s="119"/>
      <c r="K32" s="119"/>
      <c r="L32" s="119"/>
    </row>
    <row r="33" spans="1:12" x14ac:dyDescent="0.2">
      <c r="A33" s="103" t="s">
        <v>806</v>
      </c>
      <c r="B33" s="103" t="s">
        <v>807</v>
      </c>
      <c r="C33" s="103" t="s">
        <v>808</v>
      </c>
      <c r="D33" s="103" t="s">
        <v>732</v>
      </c>
      <c r="E33" s="103" t="s">
        <v>623</v>
      </c>
      <c r="F33" s="103">
        <v>47401</v>
      </c>
      <c r="G33" s="103" t="s">
        <v>809</v>
      </c>
      <c r="H33" s="103" t="s">
        <v>810</v>
      </c>
      <c r="I33" s="118"/>
      <c r="J33" s="118"/>
      <c r="K33" s="118"/>
      <c r="L33" s="118"/>
    </row>
    <row r="34" spans="1:12" x14ac:dyDescent="0.2">
      <c r="A34" s="103" t="s">
        <v>811</v>
      </c>
      <c r="B34" s="103" t="s">
        <v>812</v>
      </c>
      <c r="C34" s="103" t="s">
        <v>813</v>
      </c>
      <c r="D34" s="103" t="s">
        <v>814</v>
      </c>
      <c r="E34" s="103" t="s">
        <v>623</v>
      </c>
      <c r="F34" s="103">
        <v>46220</v>
      </c>
      <c r="G34" s="103" t="s">
        <v>815</v>
      </c>
      <c r="H34" s="103" t="s">
        <v>816</v>
      </c>
      <c r="I34" s="118"/>
      <c r="J34" s="118"/>
      <c r="K34" s="118"/>
      <c r="L34" s="118"/>
    </row>
    <row r="35" spans="1:12" s="106" customFormat="1" x14ac:dyDescent="0.2">
      <c r="A35" s="103" t="s">
        <v>817</v>
      </c>
      <c r="B35" s="103" t="s">
        <v>818</v>
      </c>
      <c r="C35" s="103" t="s">
        <v>819</v>
      </c>
      <c r="D35" s="103" t="s">
        <v>820</v>
      </c>
      <c r="E35" s="103" t="s">
        <v>623</v>
      </c>
      <c r="F35" s="103">
        <v>46235</v>
      </c>
      <c r="G35" s="103" t="s">
        <v>821</v>
      </c>
      <c r="H35" s="103" t="s">
        <v>822</v>
      </c>
      <c r="I35" s="118"/>
      <c r="J35" s="118"/>
      <c r="K35" s="118"/>
      <c r="L35" s="118"/>
    </row>
    <row r="36" spans="1:12" x14ac:dyDescent="0.2">
      <c r="A36" s="103" t="s">
        <v>823</v>
      </c>
      <c r="B36" s="103" t="s">
        <v>824</v>
      </c>
      <c r="C36" s="103" t="s">
        <v>825</v>
      </c>
      <c r="D36" s="103" t="s">
        <v>826</v>
      </c>
      <c r="E36" s="103" t="s">
        <v>623</v>
      </c>
      <c r="F36" s="103">
        <v>46901</v>
      </c>
      <c r="G36" s="103" t="s">
        <v>827</v>
      </c>
      <c r="H36" s="103" t="s">
        <v>828</v>
      </c>
      <c r="I36" s="118"/>
      <c r="J36" s="118"/>
      <c r="K36" s="118"/>
      <c r="L36" s="118"/>
    </row>
    <row r="37" spans="1:12" x14ac:dyDescent="0.2">
      <c r="A37" s="103" t="s">
        <v>829</v>
      </c>
      <c r="B37" s="103" t="s">
        <v>830</v>
      </c>
      <c r="C37" s="103" t="s">
        <v>831</v>
      </c>
      <c r="D37" s="103" t="s">
        <v>732</v>
      </c>
      <c r="E37" s="103" t="s">
        <v>623</v>
      </c>
      <c r="F37" s="103">
        <v>47404</v>
      </c>
      <c r="G37" s="103" t="s">
        <v>832</v>
      </c>
      <c r="H37" s="103" t="s">
        <v>833</v>
      </c>
      <c r="I37" s="118"/>
      <c r="J37" s="118"/>
      <c r="K37" s="118"/>
      <c r="L37" s="118"/>
    </row>
    <row r="38" spans="1:12" x14ac:dyDescent="0.2">
      <c r="A38" s="103" t="s">
        <v>834</v>
      </c>
      <c r="B38" s="103" t="s">
        <v>835</v>
      </c>
      <c r="C38" s="103" t="s">
        <v>836</v>
      </c>
      <c r="D38" s="103" t="s">
        <v>837</v>
      </c>
      <c r="E38" s="103" t="s">
        <v>838</v>
      </c>
      <c r="F38" s="103">
        <v>53186</v>
      </c>
      <c r="G38" s="103" t="s">
        <v>839</v>
      </c>
      <c r="H38" s="103" t="s">
        <v>840</v>
      </c>
      <c r="I38" s="118"/>
      <c r="J38" s="118"/>
      <c r="K38" s="118"/>
      <c r="L38" s="118"/>
    </row>
    <row r="39" spans="1:12" x14ac:dyDescent="0.2">
      <c r="A39" s="103" t="s">
        <v>841</v>
      </c>
      <c r="B39" s="103" t="s">
        <v>842</v>
      </c>
      <c r="C39" s="103" t="s">
        <v>843</v>
      </c>
      <c r="D39" s="103" t="s">
        <v>732</v>
      </c>
      <c r="E39" s="103" t="s">
        <v>623</v>
      </c>
      <c r="F39" s="103">
        <v>47401</v>
      </c>
      <c r="G39" s="103" t="s">
        <v>844</v>
      </c>
      <c r="H39" s="103" t="s">
        <v>845</v>
      </c>
      <c r="I39" s="118"/>
      <c r="J39" s="118"/>
      <c r="K39" s="118"/>
      <c r="L39" s="118"/>
    </row>
    <row r="40" spans="1:12" x14ac:dyDescent="0.2">
      <c r="A40" s="103" t="s">
        <v>846</v>
      </c>
      <c r="B40" s="103" t="s">
        <v>847</v>
      </c>
      <c r="C40" s="103" t="s">
        <v>848</v>
      </c>
      <c r="D40" s="103" t="s">
        <v>849</v>
      </c>
      <c r="E40" s="103" t="s">
        <v>850</v>
      </c>
      <c r="F40" s="103">
        <v>33785</v>
      </c>
      <c r="G40" s="103" t="s">
        <v>851</v>
      </c>
      <c r="H40" s="103" t="s">
        <v>852</v>
      </c>
      <c r="I40" s="118"/>
      <c r="J40" s="118"/>
      <c r="K40" s="118"/>
      <c r="L40" s="118"/>
    </row>
    <row r="41" spans="1:12" x14ac:dyDescent="0.2">
      <c r="A41" s="103" t="s">
        <v>853</v>
      </c>
      <c r="B41" s="103" t="s">
        <v>854</v>
      </c>
      <c r="C41" s="103" t="s">
        <v>855</v>
      </c>
      <c r="D41" s="103" t="s">
        <v>856</v>
      </c>
      <c r="E41" s="103" t="s">
        <v>857</v>
      </c>
      <c r="F41" s="103">
        <v>70737</v>
      </c>
      <c r="G41" s="103" t="s">
        <v>858</v>
      </c>
      <c r="H41" s="103" t="s">
        <v>859</v>
      </c>
      <c r="I41" s="118"/>
      <c r="J41" s="118"/>
      <c r="K41" s="118"/>
      <c r="L41" s="118"/>
    </row>
    <row r="42" spans="1:12" x14ac:dyDescent="0.2">
      <c r="A42" s="103" t="s">
        <v>860</v>
      </c>
      <c r="B42" s="103" t="s">
        <v>861</v>
      </c>
      <c r="C42" s="103" t="s">
        <v>862</v>
      </c>
      <c r="D42" s="103" t="s">
        <v>863</v>
      </c>
      <c r="E42" s="103" t="s">
        <v>864</v>
      </c>
      <c r="F42" s="103">
        <v>76109</v>
      </c>
      <c r="G42" s="103" t="s">
        <v>865</v>
      </c>
      <c r="H42" s="103" t="s">
        <v>866</v>
      </c>
      <c r="I42" s="118"/>
      <c r="J42" s="118"/>
      <c r="K42" s="118"/>
      <c r="L42" s="118"/>
    </row>
    <row r="43" spans="1:12" x14ac:dyDescent="0.2">
      <c r="A43" s="103" t="s">
        <v>867</v>
      </c>
      <c r="B43" s="103" t="s">
        <v>868</v>
      </c>
      <c r="C43" s="103" t="s">
        <v>869</v>
      </c>
      <c r="D43" s="103" t="s">
        <v>870</v>
      </c>
      <c r="E43" s="103" t="s">
        <v>641</v>
      </c>
      <c r="F43" s="103">
        <v>40743</v>
      </c>
      <c r="G43" s="103" t="s">
        <v>871</v>
      </c>
      <c r="H43" s="103" t="s">
        <v>872</v>
      </c>
      <c r="I43" s="118"/>
      <c r="J43" s="118"/>
      <c r="K43" s="118"/>
      <c r="L43" s="118"/>
    </row>
    <row r="44" spans="1:12" x14ac:dyDescent="0.2">
      <c r="A44" s="103" t="s">
        <v>873</v>
      </c>
      <c r="B44" s="103" t="s">
        <v>874</v>
      </c>
      <c r="C44" s="103" t="s">
        <v>875</v>
      </c>
      <c r="D44" s="103" t="s">
        <v>876</v>
      </c>
      <c r="E44" s="103" t="s">
        <v>877</v>
      </c>
      <c r="F44" s="103">
        <v>30328</v>
      </c>
      <c r="G44" s="103" t="s">
        <v>878</v>
      </c>
      <c r="H44" s="103" t="s">
        <v>879</v>
      </c>
      <c r="I44" s="118"/>
      <c r="J44" s="118"/>
      <c r="K44" s="118"/>
      <c r="L44" s="118"/>
    </row>
    <row r="45" spans="1:12" x14ac:dyDescent="0.2">
      <c r="A45" s="103" t="s">
        <v>880</v>
      </c>
      <c r="B45" s="103" t="s">
        <v>881</v>
      </c>
      <c r="C45" s="103" t="s">
        <v>882</v>
      </c>
      <c r="D45" s="103" t="s">
        <v>883</v>
      </c>
      <c r="E45" s="103" t="s">
        <v>884</v>
      </c>
      <c r="F45" s="103">
        <v>11213</v>
      </c>
      <c r="G45" s="103" t="s">
        <v>885</v>
      </c>
      <c r="H45" s="103" t="s">
        <v>886</v>
      </c>
      <c r="I45" s="118"/>
      <c r="J45" s="118"/>
      <c r="K45" s="118"/>
      <c r="L45" s="118"/>
    </row>
    <row r="46" spans="1:12" x14ac:dyDescent="0.2">
      <c r="A46" s="103" t="s">
        <v>887</v>
      </c>
      <c r="B46" s="103" t="s">
        <v>888</v>
      </c>
      <c r="C46" s="103" t="s">
        <v>889</v>
      </c>
      <c r="D46" s="103" t="s">
        <v>890</v>
      </c>
      <c r="E46" s="103" t="s">
        <v>891</v>
      </c>
      <c r="F46" s="103">
        <v>97229</v>
      </c>
      <c r="G46" s="103" t="s">
        <v>892</v>
      </c>
      <c r="H46" s="103" t="s">
        <v>893</v>
      </c>
      <c r="I46" s="118"/>
      <c r="J46" s="118"/>
      <c r="K46" s="118"/>
      <c r="L46" s="118"/>
    </row>
    <row r="47" spans="1:12" x14ac:dyDescent="0.2">
      <c r="A47" s="103" t="s">
        <v>894</v>
      </c>
      <c r="B47" s="103" t="s">
        <v>895</v>
      </c>
      <c r="C47" s="103" t="s">
        <v>896</v>
      </c>
      <c r="D47" s="103" t="s">
        <v>732</v>
      </c>
      <c r="E47" s="103" t="s">
        <v>623</v>
      </c>
      <c r="F47" s="103">
        <v>47403</v>
      </c>
      <c r="G47" s="103" t="s">
        <v>897</v>
      </c>
      <c r="H47" s="103" t="s">
        <v>898</v>
      </c>
      <c r="I47" s="118"/>
      <c r="J47" s="118"/>
      <c r="K47" s="118"/>
      <c r="L47" s="118"/>
    </row>
    <row r="48" spans="1:12" x14ac:dyDescent="0.2">
      <c r="A48" s="103" t="s">
        <v>899</v>
      </c>
      <c r="B48" s="103" t="s">
        <v>900</v>
      </c>
      <c r="C48" s="103" t="s">
        <v>901</v>
      </c>
      <c r="D48" s="103" t="s">
        <v>902</v>
      </c>
      <c r="E48" s="103" t="s">
        <v>623</v>
      </c>
      <c r="F48" s="103">
        <v>46142</v>
      </c>
      <c r="G48" s="103" t="s">
        <v>903</v>
      </c>
      <c r="H48" s="103" t="s">
        <v>904</v>
      </c>
      <c r="I48" s="118"/>
      <c r="J48" s="118"/>
      <c r="K48" s="118"/>
      <c r="L48" s="118"/>
    </row>
    <row r="49" spans="1:12" x14ac:dyDescent="0.2">
      <c r="A49" s="103" t="s">
        <v>905</v>
      </c>
      <c r="B49" s="103" t="s">
        <v>906</v>
      </c>
      <c r="C49" s="103" t="s">
        <v>907</v>
      </c>
      <c r="D49" s="103" t="s">
        <v>814</v>
      </c>
      <c r="E49" s="103" t="s">
        <v>623</v>
      </c>
      <c r="F49" s="103">
        <v>46278</v>
      </c>
      <c r="G49" s="103" t="s">
        <v>908</v>
      </c>
      <c r="H49" s="103" t="s">
        <v>909</v>
      </c>
      <c r="I49" s="118"/>
      <c r="J49" s="118"/>
      <c r="K49" s="118"/>
      <c r="L49" s="118"/>
    </row>
    <row r="50" spans="1:12" x14ac:dyDescent="0.2">
      <c r="A50" s="103" t="s">
        <v>910</v>
      </c>
      <c r="B50" s="103" t="s">
        <v>911</v>
      </c>
      <c r="C50" s="103" t="s">
        <v>912</v>
      </c>
      <c r="D50" s="103" t="s">
        <v>913</v>
      </c>
      <c r="E50" s="103" t="s">
        <v>850</v>
      </c>
      <c r="F50" s="103">
        <v>33815</v>
      </c>
      <c r="G50" s="103" t="s">
        <v>914</v>
      </c>
      <c r="H50" s="103" t="s">
        <v>915</v>
      </c>
      <c r="I50" s="118"/>
      <c r="J50" s="118"/>
      <c r="K50" s="118"/>
      <c r="L50" s="118"/>
    </row>
    <row r="51" spans="1:12" x14ac:dyDescent="0.2">
      <c r="A51" s="103" t="s">
        <v>916</v>
      </c>
      <c r="B51" s="103" t="s">
        <v>917</v>
      </c>
      <c r="C51" s="103" t="s">
        <v>918</v>
      </c>
      <c r="D51" s="103" t="s">
        <v>919</v>
      </c>
      <c r="E51" s="103" t="s">
        <v>623</v>
      </c>
      <c r="F51" s="103">
        <v>46032</v>
      </c>
      <c r="G51" s="103" t="s">
        <v>920</v>
      </c>
      <c r="H51" s="103" t="s">
        <v>921</v>
      </c>
      <c r="I51" s="118"/>
      <c r="J51" s="118"/>
      <c r="K51" s="118"/>
      <c r="L51" s="118"/>
    </row>
    <row r="52" spans="1:12" x14ac:dyDescent="0.2">
      <c r="A52" s="103" t="s">
        <v>922</v>
      </c>
      <c r="B52" s="103" t="s">
        <v>923</v>
      </c>
      <c r="C52" s="103" t="s">
        <v>924</v>
      </c>
      <c r="D52" s="103" t="s">
        <v>925</v>
      </c>
      <c r="E52" s="103" t="s">
        <v>682</v>
      </c>
      <c r="F52" s="103">
        <v>94015</v>
      </c>
      <c r="G52" s="103" t="s">
        <v>926</v>
      </c>
      <c r="H52" s="103" t="s">
        <v>927</v>
      </c>
      <c r="I52" s="118"/>
      <c r="J52" s="118"/>
      <c r="K52" s="118"/>
      <c r="L52" s="118"/>
    </row>
    <row r="53" spans="1:12" s="106" customFormat="1" x14ac:dyDescent="0.2">
      <c r="A53" s="103" t="s">
        <v>928</v>
      </c>
      <c r="B53" s="103" t="s">
        <v>929</v>
      </c>
      <c r="C53" s="103" t="s">
        <v>930</v>
      </c>
      <c r="D53" s="103" t="s">
        <v>931</v>
      </c>
      <c r="E53" s="103" t="s">
        <v>932</v>
      </c>
      <c r="F53" s="103">
        <v>27501</v>
      </c>
      <c r="G53" s="103" t="s">
        <v>933</v>
      </c>
      <c r="H53" s="103" t="s">
        <v>934</v>
      </c>
      <c r="I53" s="118"/>
      <c r="J53" s="118"/>
      <c r="K53" s="118"/>
      <c r="L53" s="118"/>
    </row>
    <row r="54" spans="1:12" x14ac:dyDescent="0.2">
      <c r="A54" s="103" t="s">
        <v>935</v>
      </c>
      <c r="B54" s="103" t="s">
        <v>936</v>
      </c>
      <c r="C54" s="103" t="s">
        <v>937</v>
      </c>
      <c r="D54" s="103" t="s">
        <v>938</v>
      </c>
      <c r="E54" s="103" t="s">
        <v>623</v>
      </c>
      <c r="F54" s="103">
        <v>47446</v>
      </c>
      <c r="G54" s="103" t="s">
        <v>939</v>
      </c>
      <c r="H54" s="103" t="s">
        <v>940</v>
      </c>
      <c r="I54" s="118"/>
      <c r="J54" s="118"/>
      <c r="K54" s="118"/>
      <c r="L54" s="118"/>
    </row>
    <row r="55" spans="1:12" x14ac:dyDescent="0.2">
      <c r="A55" s="103" t="s">
        <v>109</v>
      </c>
      <c r="B55" s="103" t="s">
        <v>941</v>
      </c>
      <c r="C55" s="103" t="s">
        <v>1461</v>
      </c>
      <c r="D55" s="103" t="s">
        <v>1462</v>
      </c>
      <c r="E55" s="103" t="s">
        <v>1463</v>
      </c>
      <c r="F55" s="103">
        <v>47404</v>
      </c>
      <c r="G55" s="103" t="s">
        <v>942</v>
      </c>
      <c r="H55" s="103" t="s">
        <v>943</v>
      </c>
      <c r="I55" s="118"/>
      <c r="J55" s="118"/>
      <c r="K55" s="118"/>
      <c r="L55" s="118"/>
    </row>
    <row r="56" spans="1:12" x14ac:dyDescent="0.2">
      <c r="A56" s="103" t="s">
        <v>944</v>
      </c>
      <c r="B56" s="103" t="s">
        <v>945</v>
      </c>
      <c r="C56" s="103" t="s">
        <v>1471</v>
      </c>
      <c r="D56" s="103" t="s">
        <v>1472</v>
      </c>
      <c r="E56" s="103" t="s">
        <v>1463</v>
      </c>
      <c r="F56" s="103">
        <v>46214</v>
      </c>
      <c r="G56" s="103" t="s">
        <v>946</v>
      </c>
      <c r="H56" s="103" t="s">
        <v>947</v>
      </c>
      <c r="I56" s="118"/>
      <c r="J56" s="118"/>
      <c r="K56" s="118"/>
      <c r="L56" s="118"/>
    </row>
    <row r="57" spans="1:12" x14ac:dyDescent="0.2">
      <c r="A57" s="103" t="s">
        <v>948</v>
      </c>
      <c r="B57" s="103" t="s">
        <v>949</v>
      </c>
      <c r="C57" s="103" t="s">
        <v>950</v>
      </c>
      <c r="D57" s="103" t="s">
        <v>951</v>
      </c>
      <c r="E57" s="103" t="s">
        <v>682</v>
      </c>
      <c r="F57" s="103">
        <v>95610</v>
      </c>
      <c r="G57" s="103" t="s">
        <v>952</v>
      </c>
      <c r="H57" s="103" t="s">
        <v>953</v>
      </c>
      <c r="I57" s="118"/>
      <c r="J57" s="118"/>
      <c r="K57" s="118"/>
      <c r="L57" s="118"/>
    </row>
    <row r="58" spans="1:12" x14ac:dyDescent="0.2">
      <c r="A58" s="103" t="s">
        <v>954</v>
      </c>
      <c r="B58" s="103" t="s">
        <v>955</v>
      </c>
      <c r="C58" s="103" t="s">
        <v>956</v>
      </c>
      <c r="D58" s="103" t="s">
        <v>957</v>
      </c>
      <c r="E58" s="103" t="s">
        <v>654</v>
      </c>
      <c r="F58" s="103">
        <v>80232</v>
      </c>
      <c r="G58" s="103" t="s">
        <v>958</v>
      </c>
      <c r="H58" s="103" t="s">
        <v>959</v>
      </c>
      <c r="I58" s="118"/>
      <c r="J58" s="118"/>
      <c r="K58" s="118"/>
      <c r="L58" s="118"/>
    </row>
    <row r="59" spans="1:12" x14ac:dyDescent="0.2">
      <c r="A59" s="103" t="s">
        <v>960</v>
      </c>
      <c r="B59" s="103" t="s">
        <v>961</v>
      </c>
      <c r="C59" s="103" t="s">
        <v>962</v>
      </c>
      <c r="D59" s="103" t="s">
        <v>963</v>
      </c>
      <c r="E59" s="103" t="s">
        <v>864</v>
      </c>
      <c r="F59" s="103">
        <v>78634</v>
      </c>
      <c r="G59" s="103" t="s">
        <v>964</v>
      </c>
      <c r="H59" s="103" t="s">
        <v>965</v>
      </c>
      <c r="I59" s="118"/>
      <c r="J59" s="118"/>
      <c r="K59" s="118"/>
      <c r="L59" s="118"/>
    </row>
    <row r="60" spans="1:12" x14ac:dyDescent="0.2">
      <c r="A60" s="103" t="s">
        <v>966</v>
      </c>
      <c r="B60" s="103" t="s">
        <v>967</v>
      </c>
      <c r="C60" s="103" t="s">
        <v>968</v>
      </c>
      <c r="D60" s="103" t="s">
        <v>969</v>
      </c>
      <c r="E60" s="103" t="s">
        <v>864</v>
      </c>
      <c r="F60" s="103">
        <v>75078</v>
      </c>
      <c r="G60" s="103" t="s">
        <v>970</v>
      </c>
      <c r="H60" s="103" t="s">
        <v>971</v>
      </c>
      <c r="I60" s="118"/>
      <c r="J60" s="118"/>
      <c r="K60" s="118"/>
      <c r="L60" s="118"/>
    </row>
    <row r="61" spans="1:12" x14ac:dyDescent="0.2">
      <c r="A61" s="103" t="s">
        <v>972</v>
      </c>
      <c r="B61" s="103" t="s">
        <v>973</v>
      </c>
      <c r="C61" s="103" t="s">
        <v>974</v>
      </c>
      <c r="D61" s="103" t="s">
        <v>975</v>
      </c>
      <c r="E61" s="103" t="s">
        <v>774</v>
      </c>
      <c r="F61" s="103">
        <v>18062</v>
      </c>
      <c r="G61" s="103" t="s">
        <v>976</v>
      </c>
      <c r="H61" s="103" t="s">
        <v>977</v>
      </c>
      <c r="I61" s="118"/>
      <c r="J61" s="118"/>
      <c r="K61" s="118"/>
      <c r="L61" s="118"/>
    </row>
    <row r="62" spans="1:12" x14ac:dyDescent="0.2">
      <c r="A62" s="103" t="s">
        <v>978</v>
      </c>
      <c r="B62" s="103" t="s">
        <v>979</v>
      </c>
      <c r="C62" s="103" t="s">
        <v>980</v>
      </c>
      <c r="D62" s="103" t="s">
        <v>981</v>
      </c>
      <c r="E62" s="103" t="s">
        <v>850</v>
      </c>
      <c r="F62" s="103">
        <v>33467</v>
      </c>
      <c r="G62" s="103" t="s">
        <v>982</v>
      </c>
      <c r="H62" s="103" t="s">
        <v>983</v>
      </c>
      <c r="I62" s="118"/>
      <c r="J62" s="118"/>
      <c r="K62" s="118"/>
      <c r="L62" s="118"/>
    </row>
    <row r="63" spans="1:12" x14ac:dyDescent="0.2">
      <c r="A63" s="103" t="s">
        <v>984</v>
      </c>
      <c r="B63" s="103" t="s">
        <v>985</v>
      </c>
      <c r="C63" s="103" t="s">
        <v>986</v>
      </c>
      <c r="D63" s="103" t="s">
        <v>987</v>
      </c>
      <c r="E63" s="103" t="s">
        <v>623</v>
      </c>
      <c r="F63" s="103">
        <v>46121</v>
      </c>
      <c r="G63" s="103" t="s">
        <v>988</v>
      </c>
      <c r="H63" s="103" t="s">
        <v>989</v>
      </c>
      <c r="I63" s="118"/>
      <c r="J63" s="118"/>
      <c r="K63" s="118"/>
      <c r="L63" s="118"/>
    </row>
    <row r="64" spans="1:12" x14ac:dyDescent="0.2">
      <c r="A64" s="103" t="s">
        <v>990</v>
      </c>
      <c r="B64" s="103" t="s">
        <v>991</v>
      </c>
      <c r="C64" s="103" t="s">
        <v>992</v>
      </c>
      <c r="D64" s="103" t="s">
        <v>993</v>
      </c>
      <c r="E64" s="103" t="s">
        <v>682</v>
      </c>
      <c r="F64" s="103">
        <v>95391</v>
      </c>
      <c r="G64" s="103" t="s">
        <v>994</v>
      </c>
      <c r="H64" s="103" t="s">
        <v>995</v>
      </c>
      <c r="I64" s="118"/>
      <c r="J64" s="118"/>
      <c r="K64" s="118"/>
      <c r="L64" s="118"/>
    </row>
    <row r="65" spans="1:12" x14ac:dyDescent="0.2">
      <c r="A65" s="103" t="s">
        <v>996</v>
      </c>
      <c r="B65" s="103" t="s">
        <v>997</v>
      </c>
      <c r="C65" s="103" t="s">
        <v>998</v>
      </c>
      <c r="D65" s="103" t="s">
        <v>999</v>
      </c>
      <c r="E65" s="103" t="s">
        <v>884</v>
      </c>
      <c r="F65" s="103">
        <v>14534</v>
      </c>
      <c r="G65" s="103" t="s">
        <v>1000</v>
      </c>
      <c r="H65" s="103" t="s">
        <v>1001</v>
      </c>
      <c r="I65" s="118"/>
      <c r="J65" s="118"/>
      <c r="K65" s="118"/>
      <c r="L65" s="118"/>
    </row>
    <row r="66" spans="1:12" x14ac:dyDescent="0.2">
      <c r="A66" s="103" t="s">
        <v>1002</v>
      </c>
      <c r="B66" s="103" t="s">
        <v>1003</v>
      </c>
      <c r="C66" s="103" t="s">
        <v>1004</v>
      </c>
      <c r="D66" s="103" t="s">
        <v>1005</v>
      </c>
      <c r="E66" s="103" t="s">
        <v>1006</v>
      </c>
      <c r="F66" s="103">
        <v>2907</v>
      </c>
      <c r="G66" s="103" t="s">
        <v>1007</v>
      </c>
      <c r="H66" s="103" t="s">
        <v>1008</v>
      </c>
      <c r="I66" s="118"/>
      <c r="J66" s="118"/>
      <c r="K66" s="118"/>
      <c r="L66" s="118"/>
    </row>
    <row r="67" spans="1:12" x14ac:dyDescent="0.2">
      <c r="A67" s="103" t="s">
        <v>1009</v>
      </c>
      <c r="B67" s="103" t="s">
        <v>1010</v>
      </c>
      <c r="C67" s="103" t="s">
        <v>1011</v>
      </c>
      <c r="D67" s="103" t="s">
        <v>1012</v>
      </c>
      <c r="E67" s="103" t="s">
        <v>623</v>
      </c>
      <c r="F67" s="103">
        <v>46516</v>
      </c>
      <c r="G67" s="103" t="s">
        <v>1013</v>
      </c>
      <c r="H67" s="103" t="s">
        <v>1014</v>
      </c>
      <c r="I67" s="118"/>
      <c r="J67" s="118"/>
      <c r="K67" s="118"/>
      <c r="L67" s="118"/>
    </row>
    <row r="68" spans="1:12" s="106" customFormat="1" x14ac:dyDescent="0.2">
      <c r="A68" s="103" t="s">
        <v>1015</v>
      </c>
      <c r="B68" s="103" t="s">
        <v>1016</v>
      </c>
      <c r="C68" s="103" t="s">
        <v>1017</v>
      </c>
      <c r="D68" s="103" t="s">
        <v>1018</v>
      </c>
      <c r="E68" s="103" t="s">
        <v>669</v>
      </c>
      <c r="F68" s="103">
        <v>60564</v>
      </c>
      <c r="G68" s="103" t="s">
        <v>1019</v>
      </c>
      <c r="H68" s="103" t="s">
        <v>1020</v>
      </c>
      <c r="I68" s="118"/>
      <c r="J68" s="118"/>
      <c r="K68" s="118"/>
      <c r="L68" s="118"/>
    </row>
    <row r="69" spans="1:12" x14ac:dyDescent="0.2">
      <c r="A69" s="103" t="s">
        <v>1021</v>
      </c>
      <c r="B69" s="103" t="s">
        <v>1022</v>
      </c>
      <c r="C69" s="103" t="s">
        <v>1023</v>
      </c>
      <c r="D69" s="103" t="s">
        <v>1024</v>
      </c>
      <c r="E69" s="103" t="s">
        <v>1025</v>
      </c>
      <c r="F69" s="103">
        <v>29205</v>
      </c>
      <c r="G69" s="103" t="s">
        <v>1026</v>
      </c>
      <c r="H69" s="103" t="s">
        <v>1027</v>
      </c>
      <c r="I69" s="118"/>
      <c r="J69" s="118"/>
      <c r="K69" s="118"/>
      <c r="L69" s="118"/>
    </row>
    <row r="70" spans="1:12" x14ac:dyDescent="0.2">
      <c r="A70" s="103" t="s">
        <v>1028</v>
      </c>
      <c r="B70" s="103" t="s">
        <v>1029</v>
      </c>
      <c r="C70" s="103" t="s">
        <v>1030</v>
      </c>
      <c r="D70" s="103" t="s">
        <v>1031</v>
      </c>
      <c r="E70" s="103" t="s">
        <v>695</v>
      </c>
      <c r="F70" s="103">
        <v>98109</v>
      </c>
      <c r="G70" s="103" t="s">
        <v>1032</v>
      </c>
      <c r="H70" s="103" t="s">
        <v>1033</v>
      </c>
      <c r="I70" s="118"/>
      <c r="J70" s="118"/>
      <c r="K70" s="118"/>
      <c r="L70" s="118"/>
    </row>
    <row r="71" spans="1:12" s="104" customFormat="1" x14ac:dyDescent="0.2">
      <c r="A71" s="103" t="s">
        <v>1034</v>
      </c>
      <c r="B71" s="103" t="s">
        <v>1035</v>
      </c>
      <c r="C71" s="103" t="s">
        <v>1036</v>
      </c>
      <c r="D71" s="103" t="s">
        <v>1037</v>
      </c>
      <c r="E71" s="103" t="s">
        <v>682</v>
      </c>
      <c r="F71" s="103">
        <v>90049</v>
      </c>
      <c r="G71" s="103" t="s">
        <v>1038</v>
      </c>
      <c r="H71" s="103" t="s">
        <v>1039</v>
      </c>
      <c r="I71" s="119"/>
      <c r="J71" s="119"/>
      <c r="K71" s="119"/>
      <c r="L71" s="119"/>
    </row>
    <row r="72" spans="1:12" x14ac:dyDescent="0.2">
      <c r="A72" s="103" t="s">
        <v>1040</v>
      </c>
      <c r="B72" s="103" t="s">
        <v>1041</v>
      </c>
      <c r="C72" s="103" t="s">
        <v>1042</v>
      </c>
      <c r="D72" s="103" t="s">
        <v>1043</v>
      </c>
      <c r="E72" s="103" t="s">
        <v>850</v>
      </c>
      <c r="F72" s="103">
        <v>34229</v>
      </c>
      <c r="G72" s="103" t="s">
        <v>1044</v>
      </c>
      <c r="H72" s="103" t="s">
        <v>1045</v>
      </c>
      <c r="I72" s="118"/>
      <c r="J72" s="118"/>
      <c r="K72" s="118"/>
      <c r="L72" s="118"/>
    </row>
    <row r="73" spans="1:12" x14ac:dyDescent="0.2">
      <c r="A73" s="103" t="s">
        <v>1046</v>
      </c>
      <c r="B73" s="103" t="s">
        <v>1047</v>
      </c>
      <c r="C73" s="103" t="s">
        <v>1048</v>
      </c>
      <c r="D73" s="103" t="s">
        <v>1049</v>
      </c>
      <c r="E73" s="103" t="s">
        <v>864</v>
      </c>
      <c r="F73" s="103">
        <v>75093</v>
      </c>
      <c r="G73" s="103" t="s">
        <v>1050</v>
      </c>
      <c r="H73" s="103" t="s">
        <v>1051</v>
      </c>
      <c r="I73" s="118"/>
      <c r="J73" s="118"/>
      <c r="K73" s="118"/>
      <c r="L73" s="118"/>
    </row>
    <row r="74" spans="1:12" x14ac:dyDescent="0.2">
      <c r="A74" s="103" t="s">
        <v>1052</v>
      </c>
      <c r="B74" s="103" t="s">
        <v>1053</v>
      </c>
      <c r="C74" s="103" t="s">
        <v>1054</v>
      </c>
      <c r="D74" s="103" t="s">
        <v>1055</v>
      </c>
      <c r="E74" s="103" t="s">
        <v>669</v>
      </c>
      <c r="F74" s="103">
        <v>60544</v>
      </c>
      <c r="G74" s="103" t="s">
        <v>1056</v>
      </c>
      <c r="H74" s="103" t="s">
        <v>1057</v>
      </c>
      <c r="I74" s="118"/>
      <c r="J74" s="118"/>
      <c r="K74" s="118"/>
      <c r="L74" s="118"/>
    </row>
    <row r="75" spans="1:12" x14ac:dyDescent="0.2">
      <c r="A75" s="103" t="s">
        <v>1058</v>
      </c>
      <c r="B75" s="103" t="s">
        <v>1059</v>
      </c>
      <c r="C75" s="103" t="s">
        <v>1060</v>
      </c>
      <c r="D75" s="103" t="s">
        <v>1061</v>
      </c>
      <c r="E75" s="103" t="s">
        <v>682</v>
      </c>
      <c r="F75" s="103">
        <v>92590</v>
      </c>
      <c r="G75" s="103" t="s">
        <v>1062</v>
      </c>
      <c r="H75" s="103" t="s">
        <v>1063</v>
      </c>
      <c r="I75" s="118"/>
      <c r="J75" s="118"/>
      <c r="K75" s="118"/>
      <c r="L75" s="118"/>
    </row>
    <row r="76" spans="1:12" x14ac:dyDescent="0.2">
      <c r="A76" s="103" t="s">
        <v>1064</v>
      </c>
      <c r="B76" s="103" t="s">
        <v>1065</v>
      </c>
      <c r="C76" s="103" t="s">
        <v>1066</v>
      </c>
      <c r="D76" s="103" t="s">
        <v>732</v>
      </c>
      <c r="E76" s="103" t="s">
        <v>623</v>
      </c>
      <c r="F76" s="103">
        <v>47404</v>
      </c>
      <c r="G76" s="103" t="s">
        <v>1067</v>
      </c>
      <c r="H76" s="103" t="s">
        <v>1068</v>
      </c>
      <c r="I76" s="118"/>
      <c r="J76" s="118"/>
      <c r="K76" s="118"/>
      <c r="L76" s="118"/>
    </row>
    <row r="77" spans="1:12" s="104" customFormat="1" x14ac:dyDescent="0.2">
      <c r="A77" s="103" t="s">
        <v>1069</v>
      </c>
      <c r="B77" s="103" t="s">
        <v>1070</v>
      </c>
      <c r="C77" s="103" t="s">
        <v>1071</v>
      </c>
      <c r="D77" s="103" t="s">
        <v>1072</v>
      </c>
      <c r="E77" s="103" t="s">
        <v>682</v>
      </c>
      <c r="F77" s="103">
        <v>91360</v>
      </c>
      <c r="G77" s="103" t="s">
        <v>1073</v>
      </c>
      <c r="H77" s="103" t="s">
        <v>1074</v>
      </c>
      <c r="I77" s="119"/>
      <c r="J77" s="119"/>
      <c r="K77" s="119"/>
      <c r="L77" s="119"/>
    </row>
    <row r="78" spans="1:12" s="106" customFormat="1" x14ac:dyDescent="0.2">
      <c r="A78" s="103" t="s">
        <v>1075</v>
      </c>
      <c r="B78" s="103" t="s">
        <v>1076</v>
      </c>
      <c r="C78" s="103" t="s">
        <v>1077</v>
      </c>
      <c r="D78" s="103" t="s">
        <v>1078</v>
      </c>
      <c r="E78" s="103" t="s">
        <v>1079</v>
      </c>
      <c r="F78" s="103">
        <v>84780</v>
      </c>
      <c r="G78" s="103" t="s">
        <v>1080</v>
      </c>
      <c r="H78" s="103" t="s">
        <v>1081</v>
      </c>
      <c r="I78" s="118"/>
      <c r="J78" s="118"/>
      <c r="K78" s="118"/>
      <c r="L78" s="118"/>
    </row>
    <row r="79" spans="1:12" s="105" customFormat="1" x14ac:dyDescent="0.2">
      <c r="A79" s="103" t="s">
        <v>1082</v>
      </c>
      <c r="B79" s="103" t="s">
        <v>1083</v>
      </c>
      <c r="C79" s="103" t="s">
        <v>1084</v>
      </c>
      <c r="D79" s="103" t="s">
        <v>1085</v>
      </c>
      <c r="E79" s="103" t="s">
        <v>884</v>
      </c>
      <c r="F79" s="103">
        <v>11429</v>
      </c>
      <c r="G79" s="103" t="s">
        <v>1086</v>
      </c>
      <c r="H79" s="103" t="s">
        <v>1087</v>
      </c>
      <c r="I79" s="119"/>
      <c r="J79" s="119"/>
      <c r="K79" s="119"/>
      <c r="L79" s="119"/>
    </row>
    <row r="80" spans="1:12" x14ac:dyDescent="0.2">
      <c r="A80" s="103" t="s">
        <v>1088</v>
      </c>
      <c r="B80" s="103" t="s">
        <v>1089</v>
      </c>
      <c r="C80" s="103" t="s">
        <v>1090</v>
      </c>
      <c r="D80" s="103" t="s">
        <v>1091</v>
      </c>
      <c r="E80" s="103" t="s">
        <v>682</v>
      </c>
      <c r="F80" s="103">
        <v>90731</v>
      </c>
      <c r="G80" s="103" t="s">
        <v>1092</v>
      </c>
      <c r="H80" s="103" t="s">
        <v>1093</v>
      </c>
      <c r="I80" s="118"/>
      <c r="J80" s="118"/>
      <c r="K80" s="118"/>
      <c r="L80" s="118"/>
    </row>
    <row r="81" spans="1:12" x14ac:dyDescent="0.2">
      <c r="A81" s="103" t="s">
        <v>1094</v>
      </c>
      <c r="B81" s="103" t="s">
        <v>1095</v>
      </c>
      <c r="C81" s="103" t="s">
        <v>1096</v>
      </c>
      <c r="D81" s="103" t="s">
        <v>803</v>
      </c>
      <c r="E81" s="103" t="s">
        <v>623</v>
      </c>
      <c r="F81" s="103">
        <v>47401</v>
      </c>
      <c r="G81" s="103" t="s">
        <v>1097</v>
      </c>
      <c r="H81" s="103" t="s">
        <v>1098</v>
      </c>
      <c r="I81" s="118"/>
      <c r="J81" s="118"/>
      <c r="K81" s="118"/>
      <c r="L81" s="118"/>
    </row>
    <row r="82" spans="1:12" s="106" customFormat="1" x14ac:dyDescent="0.2">
      <c r="A82" s="103" t="s">
        <v>1099</v>
      </c>
      <c r="B82" s="103" t="s">
        <v>1100</v>
      </c>
      <c r="C82" s="103" t="s">
        <v>1101</v>
      </c>
      <c r="D82" s="103" t="s">
        <v>1102</v>
      </c>
      <c r="E82" s="103" t="s">
        <v>682</v>
      </c>
      <c r="F82" s="103">
        <v>95116</v>
      </c>
      <c r="G82" s="103" t="s">
        <v>1103</v>
      </c>
      <c r="H82" s="103" t="s">
        <v>1104</v>
      </c>
      <c r="I82" s="118"/>
      <c r="J82" s="118"/>
      <c r="K82" s="118"/>
      <c r="L82" s="118"/>
    </row>
    <row r="83" spans="1:12" x14ac:dyDescent="0.2">
      <c r="A83" s="103" t="s">
        <v>1105</v>
      </c>
      <c r="B83" s="103" t="s">
        <v>1106</v>
      </c>
      <c r="C83" s="103" t="s">
        <v>1107</v>
      </c>
      <c r="D83" s="103" t="s">
        <v>1108</v>
      </c>
      <c r="E83" s="103" t="s">
        <v>669</v>
      </c>
      <c r="F83" s="103">
        <v>60419</v>
      </c>
      <c r="G83" s="103" t="s">
        <v>1109</v>
      </c>
      <c r="H83" s="103" t="s">
        <v>1110</v>
      </c>
      <c r="I83" s="118"/>
      <c r="J83" s="118"/>
      <c r="K83" s="118"/>
      <c r="L83" s="118"/>
    </row>
    <row r="84" spans="1:12" s="104" customFormat="1" x14ac:dyDescent="0.2">
      <c r="A84" s="103" t="s">
        <v>1111</v>
      </c>
      <c r="B84" s="103" t="s">
        <v>1112</v>
      </c>
      <c r="C84" s="103" t="s">
        <v>1113</v>
      </c>
      <c r="D84" s="103" t="s">
        <v>1055</v>
      </c>
      <c r="E84" s="103" t="s">
        <v>669</v>
      </c>
      <c r="F84" s="103">
        <v>60585</v>
      </c>
      <c r="G84" s="103" t="s">
        <v>1114</v>
      </c>
      <c r="H84" s="103" t="s">
        <v>1115</v>
      </c>
      <c r="I84" s="119"/>
      <c r="J84" s="119"/>
      <c r="K84" s="119"/>
      <c r="L84" s="119"/>
    </row>
    <row r="85" spans="1:12" x14ac:dyDescent="0.2">
      <c r="A85" s="103" t="s">
        <v>1116</v>
      </c>
      <c r="B85" s="103" t="s">
        <v>1117</v>
      </c>
      <c r="C85" s="103" t="s">
        <v>1118</v>
      </c>
      <c r="D85" s="103" t="s">
        <v>1119</v>
      </c>
      <c r="E85" s="103" t="s">
        <v>1120</v>
      </c>
      <c r="F85" s="103">
        <v>55444</v>
      </c>
      <c r="G85" s="103" t="s">
        <v>1121</v>
      </c>
      <c r="H85" s="103" t="s">
        <v>1122</v>
      </c>
      <c r="I85" s="118"/>
      <c r="J85" s="118"/>
      <c r="K85" s="118"/>
      <c r="L85" s="118"/>
    </row>
    <row r="86" spans="1:12" x14ac:dyDescent="0.2">
      <c r="A86" s="103" t="s">
        <v>1123</v>
      </c>
      <c r="B86" s="103" t="s">
        <v>1124</v>
      </c>
      <c r="C86" s="103" t="s">
        <v>1125</v>
      </c>
      <c r="D86" s="103" t="s">
        <v>1126</v>
      </c>
      <c r="E86" s="103" t="s">
        <v>877</v>
      </c>
      <c r="F86" s="103" t="s">
        <v>1127</v>
      </c>
      <c r="G86" s="103" t="s">
        <v>1128</v>
      </c>
      <c r="H86" s="103" t="s">
        <v>1129</v>
      </c>
      <c r="I86" s="118"/>
      <c r="J86" s="118"/>
      <c r="K86" s="118"/>
      <c r="L86" s="118"/>
    </row>
    <row r="87" spans="1:12" s="104" customFormat="1" x14ac:dyDescent="0.2">
      <c r="A87" s="103" t="s">
        <v>1130</v>
      </c>
      <c r="B87" s="103" t="s">
        <v>1131</v>
      </c>
      <c r="C87" s="103" t="s">
        <v>1132</v>
      </c>
      <c r="D87" s="103" t="s">
        <v>1133</v>
      </c>
      <c r="E87" s="103" t="s">
        <v>682</v>
      </c>
      <c r="F87" s="103">
        <v>94513</v>
      </c>
      <c r="G87" s="103" t="s">
        <v>1134</v>
      </c>
      <c r="H87" s="103" t="s">
        <v>1135</v>
      </c>
      <c r="I87" s="120"/>
      <c r="J87" s="119"/>
      <c r="K87" s="119"/>
      <c r="L87" s="119"/>
    </row>
    <row r="88" spans="1:12" x14ac:dyDescent="0.2">
      <c r="A88" s="103" t="s">
        <v>1136</v>
      </c>
      <c r="B88" s="103" t="s">
        <v>1137</v>
      </c>
      <c r="C88" s="103" t="s">
        <v>1138</v>
      </c>
      <c r="D88" s="103" t="s">
        <v>1139</v>
      </c>
      <c r="E88" s="103" t="s">
        <v>1140</v>
      </c>
      <c r="F88" s="103">
        <v>85541</v>
      </c>
      <c r="G88" s="103" t="s">
        <v>1141</v>
      </c>
      <c r="H88" s="103" t="s">
        <v>1142</v>
      </c>
      <c r="I88" s="118"/>
      <c r="J88" s="118"/>
      <c r="K88" s="118"/>
      <c r="L88" s="118"/>
    </row>
    <row r="89" spans="1:12" x14ac:dyDescent="0.2">
      <c r="A89" s="103" t="s">
        <v>1143</v>
      </c>
      <c r="B89" s="103" t="s">
        <v>1144</v>
      </c>
      <c r="C89" s="103" t="s">
        <v>1145</v>
      </c>
      <c r="D89" s="103" t="s">
        <v>1146</v>
      </c>
      <c r="E89" s="103" t="s">
        <v>654</v>
      </c>
      <c r="F89" s="103">
        <v>80015</v>
      </c>
      <c r="G89" s="103" t="s">
        <v>1147</v>
      </c>
      <c r="H89" s="103" t="s">
        <v>1148</v>
      </c>
      <c r="I89" s="118"/>
      <c r="J89" s="118"/>
      <c r="K89" s="118"/>
      <c r="L89" s="118"/>
    </row>
    <row r="90" spans="1:12" x14ac:dyDescent="0.2">
      <c r="A90" s="103" t="s">
        <v>1149</v>
      </c>
      <c r="B90" s="103" t="s">
        <v>1150</v>
      </c>
      <c r="C90" s="103" t="s">
        <v>1151</v>
      </c>
      <c r="D90" s="103" t="s">
        <v>732</v>
      </c>
      <c r="E90" s="103" t="s">
        <v>623</v>
      </c>
      <c r="F90" s="103">
        <v>47403</v>
      </c>
      <c r="G90" s="103" t="s">
        <v>1152</v>
      </c>
      <c r="H90" s="103" t="s">
        <v>1153</v>
      </c>
      <c r="I90" s="118"/>
      <c r="J90" s="118"/>
      <c r="K90" s="118"/>
      <c r="L90" s="118"/>
    </row>
    <row r="91" spans="1:12" x14ac:dyDescent="0.2">
      <c r="A91" s="103" t="s">
        <v>1154</v>
      </c>
      <c r="B91" s="103" t="s">
        <v>1155</v>
      </c>
      <c r="C91" s="103" t="s">
        <v>1156</v>
      </c>
      <c r="D91" s="103" t="s">
        <v>1157</v>
      </c>
      <c r="E91" s="103" t="s">
        <v>682</v>
      </c>
      <c r="F91" s="103">
        <v>92127</v>
      </c>
      <c r="G91" s="103" t="s">
        <v>1158</v>
      </c>
      <c r="H91" s="103" t="s">
        <v>1159</v>
      </c>
      <c r="I91" s="118"/>
      <c r="J91" s="118"/>
      <c r="K91" s="118"/>
      <c r="L91" s="118"/>
    </row>
    <row r="92" spans="1:12" x14ac:dyDescent="0.2">
      <c r="A92" s="103" t="s">
        <v>1160</v>
      </c>
      <c r="B92" s="103" t="s">
        <v>1161</v>
      </c>
      <c r="C92" s="103" t="s">
        <v>1162</v>
      </c>
      <c r="D92" s="103" t="s">
        <v>1163</v>
      </c>
      <c r="E92" s="103" t="s">
        <v>669</v>
      </c>
      <c r="F92" s="103">
        <v>60606</v>
      </c>
      <c r="G92" s="103" t="s">
        <v>1164</v>
      </c>
      <c r="H92" s="103" t="s">
        <v>1165</v>
      </c>
      <c r="I92" s="118"/>
      <c r="J92" s="118"/>
      <c r="K92" s="118"/>
      <c r="L92" s="118"/>
    </row>
    <row r="93" spans="1:12" x14ac:dyDescent="0.2">
      <c r="A93" s="103" t="s">
        <v>1166</v>
      </c>
      <c r="B93" s="103" t="s">
        <v>1167</v>
      </c>
      <c r="C93" s="103" t="s">
        <v>1168</v>
      </c>
      <c r="D93" s="103" t="s">
        <v>1169</v>
      </c>
      <c r="E93" s="103" t="s">
        <v>850</v>
      </c>
      <c r="F93" s="103">
        <v>33317</v>
      </c>
      <c r="G93" s="103" t="s">
        <v>1170</v>
      </c>
      <c r="H93" s="103" t="s">
        <v>1171</v>
      </c>
      <c r="I93" s="118"/>
      <c r="J93" s="118"/>
      <c r="K93" s="118"/>
      <c r="L93" s="118"/>
    </row>
    <row r="94" spans="1:12" x14ac:dyDescent="0.2">
      <c r="A94" s="103" t="s">
        <v>1172</v>
      </c>
      <c r="B94" s="103" t="s">
        <v>1173</v>
      </c>
      <c r="C94" s="103" t="s">
        <v>1174</v>
      </c>
      <c r="D94" s="103" t="s">
        <v>65</v>
      </c>
      <c r="E94" s="103" t="s">
        <v>623</v>
      </c>
      <c r="F94" s="103">
        <v>47429</v>
      </c>
      <c r="G94" s="103" t="s">
        <v>1175</v>
      </c>
      <c r="H94" s="103" t="s">
        <v>1176</v>
      </c>
      <c r="I94" s="118"/>
      <c r="J94" s="118"/>
      <c r="K94" s="118"/>
      <c r="L94" s="118"/>
    </row>
    <row r="95" spans="1:12" x14ac:dyDescent="0.2">
      <c r="A95" s="103" t="s">
        <v>1177</v>
      </c>
      <c r="B95" s="103" t="s">
        <v>1178</v>
      </c>
      <c r="C95" s="103" t="s">
        <v>1475</v>
      </c>
      <c r="D95" s="103" t="s">
        <v>1462</v>
      </c>
      <c r="E95" s="103" t="s">
        <v>1463</v>
      </c>
      <c r="F95" s="103">
        <v>47401</v>
      </c>
      <c r="G95" s="103" t="s">
        <v>1179</v>
      </c>
      <c r="H95" s="103" t="s">
        <v>1180</v>
      </c>
      <c r="I95" s="118"/>
      <c r="J95" s="118"/>
      <c r="K95" s="118"/>
      <c r="L95" s="118"/>
    </row>
    <row r="96" spans="1:12" x14ac:dyDescent="0.2">
      <c r="A96" s="103" t="s">
        <v>1181</v>
      </c>
      <c r="B96" s="103" t="s">
        <v>1182</v>
      </c>
      <c r="C96" s="103" t="s">
        <v>1470</v>
      </c>
      <c r="D96" s="103" t="s">
        <v>1462</v>
      </c>
      <c r="E96" s="103" t="s">
        <v>1463</v>
      </c>
      <c r="F96" s="103">
        <v>47401</v>
      </c>
      <c r="G96" s="103" t="s">
        <v>1183</v>
      </c>
      <c r="H96" s="103" t="s">
        <v>1184</v>
      </c>
      <c r="I96" s="118"/>
      <c r="J96" s="118"/>
      <c r="K96" s="118"/>
      <c r="L96" s="118"/>
    </row>
    <row r="97" spans="1:12" x14ac:dyDescent="0.2">
      <c r="A97" s="103" t="s">
        <v>1185</v>
      </c>
      <c r="B97" s="103" t="s">
        <v>1186</v>
      </c>
      <c r="C97" s="103" t="s">
        <v>1187</v>
      </c>
      <c r="D97" s="103" t="s">
        <v>732</v>
      </c>
      <c r="E97" s="103" t="s">
        <v>623</v>
      </c>
      <c r="F97" s="103">
        <v>47401</v>
      </c>
      <c r="G97" s="103" t="s">
        <v>1188</v>
      </c>
      <c r="H97" s="103" t="s">
        <v>1189</v>
      </c>
      <c r="I97" s="118"/>
      <c r="J97" s="118"/>
      <c r="K97" s="118"/>
      <c r="L97" s="118"/>
    </row>
    <row r="98" spans="1:12" x14ac:dyDescent="0.2">
      <c r="A98" s="103" t="s">
        <v>1190</v>
      </c>
      <c r="B98" s="103" t="s">
        <v>1191</v>
      </c>
      <c r="C98" s="103" t="s">
        <v>1192</v>
      </c>
      <c r="D98" s="103" t="s">
        <v>1193</v>
      </c>
      <c r="E98" s="103" t="s">
        <v>884</v>
      </c>
      <c r="F98" s="103">
        <v>10952</v>
      </c>
      <c r="G98" s="103" t="s">
        <v>1194</v>
      </c>
      <c r="H98" s="103" t="s">
        <v>1195</v>
      </c>
      <c r="I98" s="118"/>
      <c r="J98" s="118"/>
      <c r="K98" s="118"/>
      <c r="L98" s="118"/>
    </row>
    <row r="99" spans="1:12" x14ac:dyDescent="0.2">
      <c r="A99" s="103" t="s">
        <v>1196</v>
      </c>
      <c r="B99" s="103" t="s">
        <v>1197</v>
      </c>
      <c r="C99" s="103" t="s">
        <v>1198</v>
      </c>
      <c r="D99" s="103" t="s">
        <v>732</v>
      </c>
      <c r="E99" s="103" t="s">
        <v>623</v>
      </c>
      <c r="F99" s="103">
        <v>47403</v>
      </c>
      <c r="G99" s="103" t="s">
        <v>1199</v>
      </c>
      <c r="H99" s="103" t="s">
        <v>1200</v>
      </c>
      <c r="I99" s="118"/>
      <c r="J99" s="118"/>
      <c r="K99" s="118"/>
      <c r="L99" s="118"/>
    </row>
    <row r="100" spans="1:12" x14ac:dyDescent="0.2">
      <c r="A100" s="103" t="s">
        <v>1201</v>
      </c>
      <c r="B100" s="103" t="s">
        <v>1202</v>
      </c>
      <c r="C100" s="103" t="s">
        <v>1203</v>
      </c>
      <c r="D100" s="103" t="s">
        <v>732</v>
      </c>
      <c r="E100" s="103" t="s">
        <v>623</v>
      </c>
      <c r="F100" s="103">
        <v>47401</v>
      </c>
      <c r="G100" s="103" t="s">
        <v>1204</v>
      </c>
      <c r="H100" s="103" t="s">
        <v>1205</v>
      </c>
      <c r="I100" s="118"/>
      <c r="J100" s="118"/>
      <c r="K100" s="118"/>
      <c r="L100" s="118"/>
    </row>
    <row r="101" spans="1:12" x14ac:dyDescent="0.2">
      <c r="A101" s="103" t="s">
        <v>1206</v>
      </c>
      <c r="B101" s="103" t="s">
        <v>1207</v>
      </c>
      <c r="C101" s="103" t="s">
        <v>1208</v>
      </c>
      <c r="D101" s="103" t="s">
        <v>1209</v>
      </c>
      <c r="E101" s="103" t="s">
        <v>864</v>
      </c>
      <c r="F101" s="103">
        <v>75098</v>
      </c>
      <c r="G101" s="103" t="s">
        <v>1210</v>
      </c>
      <c r="H101" s="103" t="s">
        <v>1211</v>
      </c>
      <c r="I101" s="118"/>
      <c r="J101" s="118"/>
      <c r="K101" s="118"/>
      <c r="L101" s="118"/>
    </row>
    <row r="102" spans="1:12" x14ac:dyDescent="0.2">
      <c r="A102" s="103" t="s">
        <v>1212</v>
      </c>
      <c r="B102" s="103" t="s">
        <v>1213</v>
      </c>
      <c r="C102" s="103" t="s">
        <v>1214</v>
      </c>
      <c r="D102" s="103" t="s">
        <v>1215</v>
      </c>
      <c r="E102" s="103" t="s">
        <v>1216</v>
      </c>
      <c r="F102" s="103">
        <v>82072</v>
      </c>
      <c r="G102" s="103" t="s">
        <v>1217</v>
      </c>
      <c r="H102" s="103" t="s">
        <v>1218</v>
      </c>
      <c r="I102" s="118"/>
      <c r="J102" s="118"/>
      <c r="K102" s="118"/>
      <c r="L102" s="118"/>
    </row>
    <row r="103" spans="1:12" x14ac:dyDescent="0.2">
      <c r="A103" s="103" t="s">
        <v>1219</v>
      </c>
      <c r="B103" s="103" t="s">
        <v>1220</v>
      </c>
      <c r="C103" s="103" t="s">
        <v>1221</v>
      </c>
      <c r="D103" s="103" t="s">
        <v>1222</v>
      </c>
      <c r="E103" s="103" t="s">
        <v>623</v>
      </c>
      <c r="F103" s="103">
        <v>47468</v>
      </c>
      <c r="G103" s="103" t="s">
        <v>1223</v>
      </c>
      <c r="H103" s="103" t="s">
        <v>1224</v>
      </c>
    </row>
    <row r="104" spans="1:12" x14ac:dyDescent="0.2">
      <c r="A104" s="103" t="s">
        <v>1225</v>
      </c>
      <c r="B104" s="103" t="s">
        <v>1226</v>
      </c>
      <c r="C104" s="103" t="s">
        <v>1227</v>
      </c>
      <c r="D104" s="103" t="s">
        <v>902</v>
      </c>
      <c r="E104" s="103" t="s">
        <v>623</v>
      </c>
      <c r="F104" s="103">
        <v>46142</v>
      </c>
      <c r="G104" s="103" t="s">
        <v>1228</v>
      </c>
      <c r="H104" s="103" t="s">
        <v>1229</v>
      </c>
    </row>
    <row r="105" spans="1:12" x14ac:dyDescent="0.2">
      <c r="A105" s="103" t="s">
        <v>1230</v>
      </c>
      <c r="B105" s="103" t="s">
        <v>1231</v>
      </c>
      <c r="C105" s="103" t="s">
        <v>1232</v>
      </c>
      <c r="D105" s="103" t="s">
        <v>803</v>
      </c>
      <c r="E105" s="103" t="s">
        <v>623</v>
      </c>
      <c r="F105" s="103">
        <v>47401</v>
      </c>
      <c r="G105" s="103" t="s">
        <v>1233</v>
      </c>
      <c r="H105" s="103" t="s">
        <v>1234</v>
      </c>
    </row>
    <row r="106" spans="1:12" x14ac:dyDescent="0.2">
      <c r="A106" s="103" t="s">
        <v>1235</v>
      </c>
      <c r="B106" s="103" t="s">
        <v>1236</v>
      </c>
      <c r="C106" s="103" t="s">
        <v>1458</v>
      </c>
      <c r="D106" s="103" t="s">
        <v>1459</v>
      </c>
      <c r="E106" s="103" t="s">
        <v>1460</v>
      </c>
      <c r="F106" s="103">
        <v>22101</v>
      </c>
      <c r="G106" s="103" t="s">
        <v>1237</v>
      </c>
      <c r="H106" s="103" t="s">
        <v>1238</v>
      </c>
    </row>
    <row r="107" spans="1:12" x14ac:dyDescent="0.2">
      <c r="A107" s="103" t="s">
        <v>1239</v>
      </c>
      <c r="B107" s="103" t="s">
        <v>1240</v>
      </c>
      <c r="C107" s="103" t="s">
        <v>1241</v>
      </c>
      <c r="D107" s="103" t="s">
        <v>1242</v>
      </c>
      <c r="E107" s="103" t="s">
        <v>1243</v>
      </c>
      <c r="F107" s="103">
        <v>89134</v>
      </c>
      <c r="G107" s="103" t="s">
        <v>1244</v>
      </c>
      <c r="H107" s="103" t="s">
        <v>1245</v>
      </c>
    </row>
    <row r="108" spans="1:12" x14ac:dyDescent="0.2">
      <c r="A108" s="103" t="s">
        <v>1246</v>
      </c>
      <c r="B108" s="103" t="s">
        <v>1247</v>
      </c>
      <c r="C108" s="103" t="s">
        <v>1248</v>
      </c>
      <c r="D108" s="103" t="s">
        <v>1249</v>
      </c>
      <c r="E108" s="103" t="s">
        <v>623</v>
      </c>
      <c r="F108" s="103">
        <v>47436</v>
      </c>
      <c r="G108" s="103" t="s">
        <v>1250</v>
      </c>
      <c r="H108" s="103" t="s">
        <v>1251</v>
      </c>
    </row>
    <row r="109" spans="1:12" x14ac:dyDescent="0.2">
      <c r="A109" s="103" t="s">
        <v>1252</v>
      </c>
      <c r="B109" s="103" t="s">
        <v>1253</v>
      </c>
      <c r="C109" s="103" t="s">
        <v>1254</v>
      </c>
      <c r="D109" s="103" t="s">
        <v>1</v>
      </c>
      <c r="E109" s="103" t="s">
        <v>623</v>
      </c>
      <c r="F109" s="103">
        <v>47464</v>
      </c>
      <c r="G109" s="103" t="s">
        <v>1255</v>
      </c>
      <c r="H109" s="103" t="s">
        <v>1256</v>
      </c>
    </row>
    <row r="110" spans="1:12" x14ac:dyDescent="0.2">
      <c r="A110" s="103" t="s">
        <v>1257</v>
      </c>
      <c r="B110" s="103" t="s">
        <v>1258</v>
      </c>
      <c r="C110" s="103" t="s">
        <v>1259</v>
      </c>
      <c r="D110" s="103" t="s">
        <v>732</v>
      </c>
      <c r="E110" s="103" t="s">
        <v>623</v>
      </c>
      <c r="F110" s="103">
        <v>47401</v>
      </c>
      <c r="G110" s="103" t="s">
        <v>1260</v>
      </c>
      <c r="H110" s="103" t="s">
        <v>1261</v>
      </c>
    </row>
    <row r="111" spans="1:12" x14ac:dyDescent="0.2">
      <c r="A111" s="103" t="s">
        <v>1262</v>
      </c>
      <c r="B111" s="103" t="s">
        <v>1263</v>
      </c>
      <c r="C111" s="103" t="s">
        <v>1264</v>
      </c>
      <c r="D111" s="103" t="s">
        <v>732</v>
      </c>
      <c r="E111" s="103" t="s">
        <v>623</v>
      </c>
      <c r="F111" s="103">
        <v>47401</v>
      </c>
      <c r="G111" s="103" t="s">
        <v>1265</v>
      </c>
      <c r="H111" s="103" t="s">
        <v>1266</v>
      </c>
    </row>
    <row r="112" spans="1:12" x14ac:dyDescent="0.2">
      <c r="A112" s="103" t="s">
        <v>1267</v>
      </c>
      <c r="B112" s="103" t="s">
        <v>1268</v>
      </c>
      <c r="C112" s="103" t="s">
        <v>1269</v>
      </c>
      <c r="D112" s="103" t="s">
        <v>732</v>
      </c>
      <c r="E112" s="103" t="s">
        <v>623</v>
      </c>
      <c r="F112" s="103">
        <v>47401</v>
      </c>
      <c r="G112" s="103" t="s">
        <v>1270</v>
      </c>
      <c r="H112" s="103" t="s">
        <v>1271</v>
      </c>
    </row>
    <row r="113" spans="1:8" x14ac:dyDescent="0.2">
      <c r="A113" s="103" t="s">
        <v>1272</v>
      </c>
      <c r="B113" s="103" t="s">
        <v>1273</v>
      </c>
      <c r="C113" s="103" t="s">
        <v>1274</v>
      </c>
      <c r="D113" s="103" t="s">
        <v>1275</v>
      </c>
      <c r="E113" s="103" t="s">
        <v>628</v>
      </c>
      <c r="F113" s="103">
        <v>37221</v>
      </c>
      <c r="G113" s="103" t="s">
        <v>1276</v>
      </c>
      <c r="H113" s="103" t="s">
        <v>1277</v>
      </c>
    </row>
    <row r="114" spans="1:8" x14ac:dyDescent="0.2">
      <c r="A114" s="103" t="s">
        <v>1278</v>
      </c>
      <c r="B114" s="103" t="s">
        <v>1279</v>
      </c>
      <c r="C114" s="103" t="s">
        <v>1280</v>
      </c>
      <c r="D114" s="103" t="s">
        <v>1281</v>
      </c>
      <c r="E114" s="103" t="s">
        <v>641</v>
      </c>
      <c r="F114" s="103">
        <v>42701</v>
      </c>
      <c r="G114" s="103" t="s">
        <v>1282</v>
      </c>
      <c r="H114" s="103" t="s">
        <v>1283</v>
      </c>
    </row>
    <row r="115" spans="1:8" x14ac:dyDescent="0.2">
      <c r="A115" s="103" t="s">
        <v>1284</v>
      </c>
      <c r="B115" s="103" t="s">
        <v>1285</v>
      </c>
      <c r="C115" s="103" t="s">
        <v>1286</v>
      </c>
      <c r="D115" s="103" t="s">
        <v>1287</v>
      </c>
      <c r="E115" s="103" t="s">
        <v>623</v>
      </c>
      <c r="F115" s="103">
        <v>47421</v>
      </c>
      <c r="G115" s="103" t="s">
        <v>1288</v>
      </c>
      <c r="H115" s="103" t="s">
        <v>1289</v>
      </c>
    </row>
    <row r="116" spans="1:8" x14ac:dyDescent="0.2">
      <c r="A116" s="103" t="s">
        <v>1290</v>
      </c>
      <c r="B116" s="103" t="s">
        <v>1291</v>
      </c>
      <c r="C116" s="103" t="s">
        <v>1292</v>
      </c>
      <c r="D116" s="103" t="s">
        <v>732</v>
      </c>
      <c r="E116" s="103" t="s">
        <v>623</v>
      </c>
      <c r="F116" s="103">
        <v>47404</v>
      </c>
      <c r="G116" s="103" t="s">
        <v>1293</v>
      </c>
      <c r="H116" s="103" t="s">
        <v>1294</v>
      </c>
    </row>
    <row r="117" spans="1:8" x14ac:dyDescent="0.2">
      <c r="A117" s="103" t="s">
        <v>1295</v>
      </c>
      <c r="B117" s="103" t="s">
        <v>1296</v>
      </c>
      <c r="C117" s="103" t="s">
        <v>1297</v>
      </c>
      <c r="D117" s="103" t="s">
        <v>732</v>
      </c>
      <c r="E117" s="103" t="s">
        <v>623</v>
      </c>
      <c r="F117" s="103">
        <v>47403</v>
      </c>
      <c r="G117" s="103" t="s">
        <v>1298</v>
      </c>
      <c r="H117" s="103" t="s">
        <v>1299</v>
      </c>
    </row>
    <row r="118" spans="1:8" x14ac:dyDescent="0.2">
      <c r="A118" s="103" t="s">
        <v>1300</v>
      </c>
      <c r="B118" s="103" t="s">
        <v>1301</v>
      </c>
      <c r="C118" s="103" t="s">
        <v>1302</v>
      </c>
      <c r="D118" s="103" t="s">
        <v>1303</v>
      </c>
      <c r="E118" s="103" t="s">
        <v>623</v>
      </c>
      <c r="F118" s="103">
        <v>47460</v>
      </c>
      <c r="G118" s="103" t="s">
        <v>1304</v>
      </c>
      <c r="H118" s="103" t="s">
        <v>1305</v>
      </c>
    </row>
    <row r="119" spans="1:8" x14ac:dyDescent="0.2">
      <c r="A119" s="103" t="s">
        <v>1306</v>
      </c>
      <c r="B119" s="103" t="s">
        <v>1307</v>
      </c>
      <c r="C119" s="103" t="s">
        <v>1308</v>
      </c>
      <c r="D119" s="103" t="s">
        <v>1309</v>
      </c>
      <c r="E119" s="103" t="s">
        <v>669</v>
      </c>
      <c r="F119" s="103">
        <v>60440</v>
      </c>
      <c r="G119" s="103" t="s">
        <v>1310</v>
      </c>
      <c r="H119" s="103" t="s">
        <v>1311</v>
      </c>
    </row>
    <row r="120" spans="1:8" x14ac:dyDescent="0.2">
      <c r="A120" s="103" t="s">
        <v>1312</v>
      </c>
      <c r="B120" s="103" t="s">
        <v>1313</v>
      </c>
      <c r="C120" s="103" t="s">
        <v>1314</v>
      </c>
      <c r="D120" s="103" t="s">
        <v>814</v>
      </c>
      <c r="E120" s="103" t="s">
        <v>623</v>
      </c>
      <c r="F120" s="103">
        <v>46205</v>
      </c>
      <c r="G120" s="103" t="s">
        <v>1315</v>
      </c>
      <c r="H120" s="103" t="s">
        <v>1316</v>
      </c>
    </row>
    <row r="121" spans="1:8" x14ac:dyDescent="0.2">
      <c r="A121" s="103" t="s">
        <v>1317</v>
      </c>
      <c r="B121" s="103" t="s">
        <v>1318</v>
      </c>
      <c r="C121" s="103" t="s">
        <v>1319</v>
      </c>
      <c r="D121" s="103" t="s">
        <v>732</v>
      </c>
      <c r="E121" s="103" t="s">
        <v>623</v>
      </c>
      <c r="F121" s="103">
        <v>47408</v>
      </c>
      <c r="G121" s="103" t="s">
        <v>1320</v>
      </c>
      <c r="H121" s="103" t="s">
        <v>1321</v>
      </c>
    </row>
    <row r="122" spans="1:8" x14ac:dyDescent="0.2">
      <c r="A122" s="103" t="s">
        <v>1322</v>
      </c>
      <c r="B122" s="103" t="s">
        <v>1323</v>
      </c>
      <c r="C122" s="103" t="s">
        <v>1324</v>
      </c>
      <c r="D122" s="103" t="s">
        <v>1325</v>
      </c>
      <c r="E122" s="103" t="s">
        <v>623</v>
      </c>
      <c r="F122" s="103">
        <v>47468</v>
      </c>
      <c r="G122" s="103" t="s">
        <v>1326</v>
      </c>
      <c r="H122" s="103" t="s">
        <v>1327</v>
      </c>
    </row>
    <row r="123" spans="1:8" x14ac:dyDescent="0.2">
      <c r="A123" s="103" t="s">
        <v>1328</v>
      </c>
      <c r="B123" s="103" t="s">
        <v>1329</v>
      </c>
      <c r="C123" s="103" t="s">
        <v>1330</v>
      </c>
      <c r="D123" s="103" t="s">
        <v>814</v>
      </c>
      <c r="E123" s="103" t="s">
        <v>623</v>
      </c>
      <c r="F123" s="103">
        <v>46239</v>
      </c>
      <c r="G123" s="103" t="s">
        <v>1331</v>
      </c>
      <c r="H123" s="103" t="s">
        <v>1332</v>
      </c>
    </row>
    <row r="124" spans="1:8" x14ac:dyDescent="0.2">
      <c r="A124" s="103" t="s">
        <v>1333</v>
      </c>
      <c r="B124" s="103" t="s">
        <v>1334</v>
      </c>
      <c r="C124" s="103" t="s">
        <v>1335</v>
      </c>
      <c r="D124" s="103" t="s">
        <v>732</v>
      </c>
      <c r="E124" s="103" t="s">
        <v>623</v>
      </c>
      <c r="F124" s="103">
        <v>47403</v>
      </c>
      <c r="G124" s="103" t="s">
        <v>1336</v>
      </c>
      <c r="H124" s="103" t="s">
        <v>1337</v>
      </c>
    </row>
    <row r="125" spans="1:8" x14ac:dyDescent="0.2">
      <c r="A125" s="103" t="s">
        <v>1338</v>
      </c>
      <c r="B125" s="103" t="s">
        <v>1339</v>
      </c>
      <c r="C125" s="103" t="s">
        <v>1340</v>
      </c>
      <c r="D125" s="103" t="s">
        <v>1341</v>
      </c>
      <c r="E125" s="103" t="s">
        <v>877</v>
      </c>
      <c r="F125" s="103">
        <v>31312</v>
      </c>
      <c r="G125" s="103" t="s">
        <v>1342</v>
      </c>
      <c r="H125" s="103" t="s">
        <v>1343</v>
      </c>
    </row>
    <row r="126" spans="1:8" x14ac:dyDescent="0.2">
      <c r="A126" s="103" t="s">
        <v>1344</v>
      </c>
      <c r="B126" s="103" t="s">
        <v>1345</v>
      </c>
      <c r="C126" s="103" t="s">
        <v>1346</v>
      </c>
      <c r="D126" s="103" t="s">
        <v>732</v>
      </c>
      <c r="E126" s="103" t="s">
        <v>623</v>
      </c>
      <c r="F126" s="103">
        <v>47401</v>
      </c>
      <c r="G126" s="103" t="s">
        <v>1347</v>
      </c>
      <c r="H126" s="103" t="s">
        <v>1348</v>
      </c>
    </row>
    <row r="127" spans="1:8" x14ac:dyDescent="0.2">
      <c r="A127" s="103" t="s">
        <v>1349</v>
      </c>
      <c r="B127" s="103" t="s">
        <v>1350</v>
      </c>
      <c r="C127" s="103" t="s">
        <v>1351</v>
      </c>
      <c r="D127" s="103" t="s">
        <v>65</v>
      </c>
      <c r="E127" s="103" t="s">
        <v>623</v>
      </c>
      <c r="F127" s="103">
        <v>47429</v>
      </c>
      <c r="G127" s="103" t="s">
        <v>1352</v>
      </c>
      <c r="H127" s="103" t="s">
        <v>1353</v>
      </c>
    </row>
    <row r="128" spans="1:8" x14ac:dyDescent="0.2">
      <c r="A128" s="103" t="s">
        <v>1354</v>
      </c>
      <c r="B128" s="103" t="s">
        <v>1355</v>
      </c>
      <c r="C128" s="103" t="s">
        <v>1356</v>
      </c>
      <c r="D128" s="103" t="s">
        <v>732</v>
      </c>
      <c r="E128" s="103" t="s">
        <v>623</v>
      </c>
      <c r="F128" s="103">
        <v>47403</v>
      </c>
      <c r="G128" s="103" t="s">
        <v>1357</v>
      </c>
      <c r="H128" s="103" t="s">
        <v>1358</v>
      </c>
    </row>
    <row r="129" spans="1:8" x14ac:dyDescent="0.2">
      <c r="A129" s="103" t="s">
        <v>1359</v>
      </c>
      <c r="B129" s="103" t="s">
        <v>1360</v>
      </c>
      <c r="C129" s="103" t="s">
        <v>1361</v>
      </c>
      <c r="D129" s="103" t="s">
        <v>732</v>
      </c>
      <c r="E129" s="103" t="s">
        <v>623</v>
      </c>
      <c r="F129" s="103">
        <v>47403</v>
      </c>
      <c r="G129" s="103" t="s">
        <v>1362</v>
      </c>
      <c r="H129" s="103" t="s">
        <v>1363</v>
      </c>
    </row>
    <row r="130" spans="1:8" x14ac:dyDescent="0.2">
      <c r="A130" s="103" t="s">
        <v>1364</v>
      </c>
      <c r="B130" s="103" t="s">
        <v>1365</v>
      </c>
      <c r="C130" s="103" t="s">
        <v>1366</v>
      </c>
      <c r="D130" s="103" t="s">
        <v>1367</v>
      </c>
      <c r="E130" s="103" t="s">
        <v>850</v>
      </c>
      <c r="F130" s="103">
        <v>33570</v>
      </c>
      <c r="G130" s="103" t="s">
        <v>1368</v>
      </c>
      <c r="H130" s="103" t="s">
        <v>1369</v>
      </c>
    </row>
    <row r="131" spans="1:8" x14ac:dyDescent="0.2">
      <c r="A131" s="103" t="s">
        <v>1370</v>
      </c>
      <c r="B131" s="103" t="s">
        <v>1371</v>
      </c>
      <c r="C131" s="103" t="s">
        <v>1372</v>
      </c>
      <c r="D131" s="103" t="s">
        <v>1373</v>
      </c>
      <c r="E131" s="103" t="s">
        <v>623</v>
      </c>
      <c r="F131" s="103">
        <v>46616</v>
      </c>
      <c r="G131" s="103" t="s">
        <v>1374</v>
      </c>
      <c r="H131" s="103" t="s">
        <v>1375</v>
      </c>
    </row>
    <row r="132" spans="1:8" x14ac:dyDescent="0.2">
      <c r="A132" s="103" t="s">
        <v>1376</v>
      </c>
      <c r="B132" s="103" t="s">
        <v>1377</v>
      </c>
      <c r="C132" s="103" t="s">
        <v>1378</v>
      </c>
      <c r="D132" s="103" t="s">
        <v>1325</v>
      </c>
      <c r="E132" s="103" t="s">
        <v>623</v>
      </c>
      <c r="F132" s="103">
        <v>47468</v>
      </c>
      <c r="G132" s="103" t="s">
        <v>1379</v>
      </c>
      <c r="H132" s="103" t="s">
        <v>1380</v>
      </c>
    </row>
    <row r="133" spans="1:8" x14ac:dyDescent="0.2">
      <c r="A133" s="103" t="s">
        <v>1381</v>
      </c>
      <c r="B133" s="103" t="s">
        <v>1382</v>
      </c>
      <c r="C133" s="103" t="s">
        <v>1383</v>
      </c>
      <c r="D133" s="103" t="s">
        <v>732</v>
      </c>
      <c r="E133" s="103" t="s">
        <v>623</v>
      </c>
      <c r="F133" s="103" t="s">
        <v>1384</v>
      </c>
      <c r="G133" s="103" t="s">
        <v>1385</v>
      </c>
      <c r="H133" s="103" t="s">
        <v>1386</v>
      </c>
    </row>
    <row r="134" spans="1:8" x14ac:dyDescent="0.2">
      <c r="A134" s="103" t="s">
        <v>1387</v>
      </c>
      <c r="B134" s="103" t="s">
        <v>1388</v>
      </c>
      <c r="C134" s="103" t="s">
        <v>1389</v>
      </c>
      <c r="D134" s="103" t="s">
        <v>1390</v>
      </c>
      <c r="E134" s="103" t="s">
        <v>792</v>
      </c>
      <c r="F134" s="103">
        <v>45239</v>
      </c>
      <c r="G134" s="103" t="s">
        <v>1391</v>
      </c>
      <c r="H134" s="103" t="s">
        <v>1392</v>
      </c>
    </row>
    <row r="135" spans="1:8" x14ac:dyDescent="0.2">
      <c r="A135" s="103" t="s">
        <v>1393</v>
      </c>
      <c r="B135" s="103" t="s">
        <v>1394</v>
      </c>
      <c r="C135" s="103" t="s">
        <v>1476</v>
      </c>
      <c r="D135" s="103" t="s">
        <v>1462</v>
      </c>
      <c r="E135" s="103" t="s">
        <v>1463</v>
      </c>
      <c r="F135" s="103">
        <v>47404</v>
      </c>
      <c r="G135" s="103" t="s">
        <v>1395</v>
      </c>
      <c r="H135" s="103" t="s">
        <v>1396</v>
      </c>
    </row>
    <row r="136" spans="1:8" x14ac:dyDescent="0.2">
      <c r="A136" s="103" t="s">
        <v>1397</v>
      </c>
      <c r="B136" s="103" t="s">
        <v>1398</v>
      </c>
      <c r="C136" s="103" t="s">
        <v>1399</v>
      </c>
      <c r="D136" s="103" t="s">
        <v>732</v>
      </c>
      <c r="E136" s="103" t="s">
        <v>623</v>
      </c>
      <c r="F136" s="103">
        <v>47404</v>
      </c>
      <c r="G136" s="103" t="s">
        <v>1400</v>
      </c>
      <c r="H136" s="103" t="s">
        <v>1401</v>
      </c>
    </row>
    <row r="137" spans="1:8" x14ac:dyDescent="0.2">
      <c r="A137" s="103" t="s">
        <v>1402</v>
      </c>
      <c r="B137" s="103" t="s">
        <v>1403</v>
      </c>
      <c r="C137" s="103" t="s">
        <v>1404</v>
      </c>
      <c r="D137" s="103" t="s">
        <v>732</v>
      </c>
      <c r="E137" s="103" t="s">
        <v>623</v>
      </c>
      <c r="F137" s="103">
        <v>47404</v>
      </c>
      <c r="G137" s="103" t="s">
        <v>1405</v>
      </c>
      <c r="H137" s="103" t="s">
        <v>1406</v>
      </c>
    </row>
    <row r="138" spans="1:8" x14ac:dyDescent="0.2">
      <c r="A138" s="103" t="s">
        <v>1407</v>
      </c>
      <c r="B138" s="103" t="s">
        <v>1408</v>
      </c>
      <c r="C138" s="103" t="s">
        <v>1409</v>
      </c>
      <c r="D138" s="103" t="s">
        <v>732</v>
      </c>
      <c r="E138" s="103" t="s">
        <v>623</v>
      </c>
      <c r="F138" s="103" t="s">
        <v>1410</v>
      </c>
      <c r="G138" s="103" t="s">
        <v>1411</v>
      </c>
      <c r="H138" s="103" t="s">
        <v>1412</v>
      </c>
    </row>
    <row r="139" spans="1:8" x14ac:dyDescent="0.2">
      <c r="A139" s="103" t="s">
        <v>1413</v>
      </c>
      <c r="B139" s="103" t="s">
        <v>1414</v>
      </c>
      <c r="C139" s="103" t="s">
        <v>1415</v>
      </c>
      <c r="D139" s="103" t="s">
        <v>863</v>
      </c>
      <c r="E139" s="103" t="s">
        <v>864</v>
      </c>
      <c r="F139" s="103">
        <v>76244</v>
      </c>
      <c r="G139" s="103" t="s">
        <v>1416</v>
      </c>
      <c r="H139" s="103" t="s">
        <v>1417</v>
      </c>
    </row>
    <row r="140" spans="1:8" x14ac:dyDescent="0.2">
      <c r="A140" s="103" t="s">
        <v>1418</v>
      </c>
      <c r="B140" s="103" t="s">
        <v>1467</v>
      </c>
      <c r="C140" s="103" t="s">
        <v>1468</v>
      </c>
      <c r="D140" s="103" t="s">
        <v>1469</v>
      </c>
      <c r="E140" s="103" t="s">
        <v>1463</v>
      </c>
      <c r="F140" s="103">
        <v>47460</v>
      </c>
      <c r="G140" s="103" t="s">
        <v>1419</v>
      </c>
      <c r="H140" s="103" t="s">
        <v>1420</v>
      </c>
    </row>
    <row r="141" spans="1:8" x14ac:dyDescent="0.2">
      <c r="A141" s="103" t="s">
        <v>1421</v>
      </c>
      <c r="B141" s="103" t="s">
        <v>1422</v>
      </c>
      <c r="C141" s="103" t="s">
        <v>1423</v>
      </c>
      <c r="D141" s="103" t="s">
        <v>1303</v>
      </c>
      <c r="E141" s="103" t="s">
        <v>623</v>
      </c>
      <c r="F141" s="103">
        <v>47460</v>
      </c>
      <c r="G141" s="103" t="s">
        <v>1419</v>
      </c>
      <c r="H141" s="103" t="s">
        <v>1420</v>
      </c>
    </row>
    <row r="142" spans="1:8" x14ac:dyDescent="0.2">
      <c r="A142" s="103" t="s">
        <v>1424</v>
      </c>
      <c r="B142" s="103" t="s">
        <v>1425</v>
      </c>
      <c r="C142" s="103" t="s">
        <v>1426</v>
      </c>
      <c r="D142" s="103" t="s">
        <v>732</v>
      </c>
      <c r="E142" s="103" t="s">
        <v>623</v>
      </c>
      <c r="F142" s="103">
        <v>47408</v>
      </c>
      <c r="G142" s="103" t="s">
        <v>1427</v>
      </c>
      <c r="H142" s="103" t="s">
        <v>1428</v>
      </c>
    </row>
    <row r="143" spans="1:8" x14ac:dyDescent="0.2">
      <c r="A143" s="103" t="s">
        <v>1429</v>
      </c>
      <c r="B143" s="103" t="s">
        <v>1430</v>
      </c>
      <c r="C143" s="103" t="s">
        <v>1431</v>
      </c>
      <c r="D143" s="103" t="s">
        <v>65</v>
      </c>
      <c r="E143" s="103" t="s">
        <v>623</v>
      </c>
      <c r="F143" s="103">
        <v>47429</v>
      </c>
      <c r="G143" s="103" t="s">
        <v>1432</v>
      </c>
      <c r="H143" s="103" t="s">
        <v>1433</v>
      </c>
    </row>
    <row r="144" spans="1:8" x14ac:dyDescent="0.2">
      <c r="A144" s="103" t="s">
        <v>1434</v>
      </c>
      <c r="B144" s="103" t="s">
        <v>1435</v>
      </c>
      <c r="C144" s="103" t="s">
        <v>1436</v>
      </c>
      <c r="D144" s="103" t="s">
        <v>732</v>
      </c>
      <c r="E144" s="103" t="s">
        <v>623</v>
      </c>
      <c r="F144" s="103">
        <v>47404</v>
      </c>
      <c r="G144" s="103" t="s">
        <v>1437</v>
      </c>
      <c r="H144" s="103" t="s">
        <v>1438</v>
      </c>
    </row>
    <row r="145" spans="1:8" x14ac:dyDescent="0.2">
      <c r="A145" s="103" t="s">
        <v>1439</v>
      </c>
      <c r="B145" s="103" t="s">
        <v>1440</v>
      </c>
      <c r="C145" s="103" t="s">
        <v>1441</v>
      </c>
      <c r="D145" s="103" t="s">
        <v>732</v>
      </c>
      <c r="E145" s="103" t="s">
        <v>623</v>
      </c>
      <c r="F145" s="103" t="s">
        <v>1442</v>
      </c>
      <c r="G145" s="103" t="s">
        <v>1443</v>
      </c>
      <c r="H145" s="103" t="s">
        <v>1444</v>
      </c>
    </row>
    <row r="146" spans="1:8" x14ac:dyDescent="0.2">
      <c r="A146" s="103" t="s">
        <v>1445</v>
      </c>
      <c r="B146" s="103" t="s">
        <v>1446</v>
      </c>
      <c r="C146" s="103" t="s">
        <v>1447</v>
      </c>
      <c r="D146" s="103" t="s">
        <v>902</v>
      </c>
      <c r="E146" s="103" t="s">
        <v>623</v>
      </c>
      <c r="F146" s="103">
        <v>46143</v>
      </c>
      <c r="G146" s="103" t="s">
        <v>1448</v>
      </c>
      <c r="H146" s="103" t="s">
        <v>1449</v>
      </c>
    </row>
    <row r="147" spans="1:8" x14ac:dyDescent="0.2">
      <c r="A147" s="103" t="s">
        <v>1450</v>
      </c>
      <c r="B147" s="103" t="s">
        <v>1451</v>
      </c>
      <c r="C147" s="103" t="s">
        <v>1452</v>
      </c>
      <c r="D147" s="103" t="s">
        <v>732</v>
      </c>
      <c r="E147" s="103" t="s">
        <v>623</v>
      </c>
      <c r="F147" s="103">
        <v>47401</v>
      </c>
      <c r="G147" s="103" t="s">
        <v>1453</v>
      </c>
      <c r="H147" s="103" t="s">
        <v>1454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1"/>
  <sheetViews>
    <sheetView workbookViewId="0">
      <selection activeCell="J2" sqref="J2:N6"/>
    </sheetView>
  </sheetViews>
  <sheetFormatPr defaultRowHeight="15" x14ac:dyDescent="0.25"/>
  <cols>
    <col min="1" max="1" width="9.140625" style="113"/>
    <col min="2" max="2" width="26.28515625" style="113" customWidth="1"/>
    <col min="3" max="3" width="52.140625" style="113" customWidth="1"/>
    <col min="4" max="4" width="28.5703125" style="113" customWidth="1"/>
    <col min="5" max="5" width="19.140625" style="113" customWidth="1"/>
    <col min="6" max="6" width="7.42578125" style="113" customWidth="1"/>
    <col min="7" max="7" width="19" style="113" customWidth="1"/>
    <col min="8" max="9" width="7.42578125" style="113" customWidth="1"/>
    <col min="10" max="16384" width="9.140625" style="113"/>
  </cols>
  <sheetData>
    <row r="1" spans="1:14" ht="40.5" customHeight="1" x14ac:dyDescent="0.25">
      <c r="A1" s="115" t="s">
        <v>14</v>
      </c>
      <c r="B1" s="116" t="s">
        <v>103</v>
      </c>
      <c r="C1" s="116" t="s">
        <v>104</v>
      </c>
      <c r="D1" s="117" t="s">
        <v>105</v>
      </c>
      <c r="E1" s="126" t="s">
        <v>110</v>
      </c>
      <c r="F1" s="116" t="s">
        <v>24</v>
      </c>
      <c r="G1" s="117" t="s">
        <v>111</v>
      </c>
      <c r="H1" s="126" t="s">
        <v>112</v>
      </c>
      <c r="I1" s="125"/>
    </row>
    <row r="2" spans="1:14" ht="15" customHeight="1" x14ac:dyDescent="0.25">
      <c r="A2" s="111" t="s">
        <v>14</v>
      </c>
      <c r="B2" s="112" t="str">
        <f>VLOOKUP(A2,TaxSaleListing.rpt!$A:$C,2,FALSE)</f>
        <v>STATE PARCEL #</v>
      </c>
      <c r="C2" s="112" t="str">
        <f>VLOOKUP(A2,TaxSaleListing.rpt!$A:$G,6,FALSE)</f>
        <v>PROPERTY ADDRESS</v>
      </c>
      <c r="D2" s="114" t="str">
        <f>VLOOKUP(A2,TaxSaleListing.rpt!$A:$M,13,FALSE)</f>
        <v>Overbid</v>
      </c>
      <c r="E2" s="112"/>
      <c r="F2" s="112"/>
      <c r="G2" s="112"/>
      <c r="H2" s="112"/>
      <c r="I2" s="127"/>
      <c r="J2" s="317" t="s">
        <v>106</v>
      </c>
      <c r="K2" s="317"/>
      <c r="L2" s="317"/>
      <c r="M2" s="317"/>
      <c r="N2" s="318"/>
    </row>
    <row r="3" spans="1:14" x14ac:dyDescent="0.25">
      <c r="A3" s="111" t="s">
        <v>14</v>
      </c>
      <c r="B3" s="112" t="str">
        <f>VLOOKUP(A3,TaxSaleListing.rpt!$A:$C,2,FALSE)</f>
        <v>STATE PARCEL #</v>
      </c>
      <c r="C3" s="112" t="str">
        <f>VLOOKUP(A3,TaxSaleListing.rpt!$A:$G,6,FALSE)</f>
        <v>PROPERTY ADDRESS</v>
      </c>
      <c r="D3" s="114" t="str">
        <f>VLOOKUP(A3,TaxSaleListing.rpt!$A:$M,13,FALSE)</f>
        <v>Overbid</v>
      </c>
      <c r="E3" s="112">
        <v>0</v>
      </c>
      <c r="F3" s="112"/>
      <c r="G3" s="112">
        <v>0</v>
      </c>
      <c r="H3" s="112"/>
      <c r="I3" s="127"/>
      <c r="J3" s="319"/>
      <c r="K3" s="319"/>
      <c r="L3" s="319"/>
      <c r="M3" s="319"/>
      <c r="N3" s="320"/>
    </row>
    <row r="4" spans="1:14" x14ac:dyDescent="0.25">
      <c r="A4" s="111" t="s">
        <v>14</v>
      </c>
      <c r="B4" s="112" t="str">
        <f>VLOOKUP(A4,TaxSaleListing.rpt!$A:$C,2,FALSE)</f>
        <v>STATE PARCEL #</v>
      </c>
      <c r="C4" s="112" t="str">
        <f>VLOOKUP(A4,TaxSaleListing.rpt!$A:$G,6,FALSE)</f>
        <v>PROPERTY ADDRESS</v>
      </c>
      <c r="D4" s="114" t="str">
        <f>VLOOKUP(A4,TaxSaleListing.rpt!$A:$M,13,FALSE)</f>
        <v>Overbid</v>
      </c>
      <c r="E4" s="112"/>
      <c r="F4" s="112"/>
      <c r="G4" s="112"/>
      <c r="H4" s="112"/>
      <c r="I4" s="127"/>
      <c r="J4" s="319"/>
      <c r="K4" s="319"/>
      <c r="L4" s="319"/>
      <c r="M4" s="319"/>
      <c r="N4" s="320"/>
    </row>
    <row r="5" spans="1:14" x14ac:dyDescent="0.25">
      <c r="A5" s="111" t="s">
        <v>14</v>
      </c>
      <c r="B5" s="112" t="str">
        <f>VLOOKUP(A5,TaxSaleListing.rpt!$A:$C,2,FALSE)</f>
        <v>STATE PARCEL #</v>
      </c>
      <c r="C5" s="112" t="str">
        <f>VLOOKUP(A5,TaxSaleListing.rpt!$A:$G,6,FALSE)</f>
        <v>PROPERTY ADDRESS</v>
      </c>
      <c r="D5" s="114" t="str">
        <f>VLOOKUP(A5,TaxSaleListing.rpt!$A:$M,13,FALSE)</f>
        <v>Overbid</v>
      </c>
      <c r="E5" s="112"/>
      <c r="F5" s="112"/>
      <c r="G5" s="112"/>
      <c r="H5" s="112"/>
      <c r="I5" s="127"/>
      <c r="J5" s="319"/>
      <c r="K5" s="319"/>
      <c r="L5" s="319"/>
      <c r="M5" s="319"/>
      <c r="N5" s="320"/>
    </row>
    <row r="6" spans="1:14" x14ac:dyDescent="0.25">
      <c r="A6" s="111" t="s">
        <v>14</v>
      </c>
      <c r="B6" s="112" t="str">
        <f>VLOOKUP(A6,TaxSaleListing.rpt!$A:$C,2,FALSE)</f>
        <v>STATE PARCEL #</v>
      </c>
      <c r="C6" s="112" t="str">
        <f>VLOOKUP(A6,TaxSaleListing.rpt!$A:$G,6,FALSE)</f>
        <v>PROPERTY ADDRESS</v>
      </c>
      <c r="D6" s="114" t="str">
        <f>VLOOKUP(A6,TaxSaleListing.rpt!$A:$M,13,FALSE)</f>
        <v>Overbid</v>
      </c>
      <c r="E6" s="112"/>
      <c r="F6" s="112"/>
      <c r="G6" s="112"/>
      <c r="H6" s="112"/>
      <c r="I6" s="127"/>
      <c r="J6" s="321"/>
      <c r="K6" s="321"/>
      <c r="L6" s="321"/>
      <c r="M6" s="321"/>
      <c r="N6" s="322"/>
    </row>
    <row r="7" spans="1:14" x14ac:dyDescent="0.25">
      <c r="A7" s="111" t="s">
        <v>14</v>
      </c>
      <c r="B7" s="112" t="str">
        <f>VLOOKUP(A7,TaxSaleListing.rpt!$A:$C,2,FALSE)</f>
        <v>STATE PARCEL #</v>
      </c>
      <c r="C7" s="112" t="str">
        <f>VLOOKUP(A7,TaxSaleListing.rpt!$A:$G,6,FALSE)</f>
        <v>PROPERTY ADDRESS</v>
      </c>
      <c r="D7" s="114" t="str">
        <f>VLOOKUP(A7,TaxSaleListing.rpt!$A:$M,13,FALSE)</f>
        <v>Overbid</v>
      </c>
      <c r="E7" s="112"/>
      <c r="F7" s="112"/>
      <c r="G7" s="112"/>
      <c r="H7" s="112"/>
    </row>
    <row r="8" spans="1:14" x14ac:dyDescent="0.25">
      <c r="A8" s="111" t="s">
        <v>14</v>
      </c>
      <c r="B8" s="112" t="str">
        <f>VLOOKUP(A8,TaxSaleListing.rpt!$A:$C,2,FALSE)</f>
        <v>STATE PARCEL #</v>
      </c>
      <c r="C8" s="112" t="str">
        <f>VLOOKUP(A8,TaxSaleListing.rpt!$A:$G,6,FALSE)</f>
        <v>PROPERTY ADDRESS</v>
      </c>
      <c r="D8" s="114" t="str">
        <f>VLOOKUP(A8,TaxSaleListing.rpt!$A:$M,13,FALSE)</f>
        <v>Overbid</v>
      </c>
      <c r="E8" s="112"/>
      <c r="F8" s="112"/>
      <c r="G8" s="112"/>
      <c r="H8" s="112"/>
    </row>
    <row r="9" spans="1:14" x14ac:dyDescent="0.25">
      <c r="A9" s="111" t="s">
        <v>14</v>
      </c>
      <c r="B9" s="112" t="str">
        <f>VLOOKUP(A9,TaxSaleListing.rpt!$A:$C,2,FALSE)</f>
        <v>STATE PARCEL #</v>
      </c>
      <c r="C9" s="112" t="str">
        <f>VLOOKUP(A9,TaxSaleListing.rpt!$A:$G,6,FALSE)</f>
        <v>PROPERTY ADDRESS</v>
      </c>
      <c r="D9" s="114" t="str">
        <f>VLOOKUP(A9,TaxSaleListing.rpt!$A:$M,13,FALSE)</f>
        <v>Overbid</v>
      </c>
      <c r="E9" s="112"/>
      <c r="F9" s="112"/>
      <c r="G9" s="112"/>
      <c r="H9" s="112"/>
    </row>
    <row r="10" spans="1:14" x14ac:dyDescent="0.25">
      <c r="A10" s="111" t="s">
        <v>14</v>
      </c>
      <c r="B10" s="112" t="str">
        <f>VLOOKUP(A10,TaxSaleListing.rpt!$A:$C,2,FALSE)</f>
        <v>STATE PARCEL #</v>
      </c>
      <c r="C10" s="112" t="str">
        <f>VLOOKUP(A10,TaxSaleListing.rpt!$A:$G,6,FALSE)</f>
        <v>PROPERTY ADDRESS</v>
      </c>
      <c r="D10" s="114" t="str">
        <f>VLOOKUP(A10,TaxSaleListing.rpt!$A:$M,13,FALSE)</f>
        <v>Overbid</v>
      </c>
      <c r="E10" s="112"/>
      <c r="F10" s="112"/>
      <c r="G10" s="112"/>
      <c r="H10" s="112"/>
    </row>
    <row r="11" spans="1:14" x14ac:dyDescent="0.25">
      <c r="A11" s="111" t="s">
        <v>14</v>
      </c>
      <c r="B11" s="112" t="str">
        <f>VLOOKUP(A11,TaxSaleListing.rpt!$A:$C,2,FALSE)</f>
        <v>STATE PARCEL #</v>
      </c>
      <c r="C11" s="112" t="str">
        <f>VLOOKUP(A11,TaxSaleListing.rpt!$A:$G,6,FALSE)</f>
        <v>PROPERTY ADDRESS</v>
      </c>
      <c r="D11" s="114" t="str">
        <f>VLOOKUP(A11,TaxSaleListing.rpt!$A:$M,13,FALSE)</f>
        <v>Overbid</v>
      </c>
      <c r="E11" s="112"/>
      <c r="F11" s="112"/>
      <c r="G11" s="112"/>
      <c r="H11" s="112"/>
    </row>
    <row r="12" spans="1:14" x14ac:dyDescent="0.25">
      <c r="A12" s="111" t="s">
        <v>14</v>
      </c>
      <c r="B12" s="112" t="str">
        <f>VLOOKUP(A12,TaxSaleListing.rpt!$A:$C,2,FALSE)</f>
        <v>STATE PARCEL #</v>
      </c>
      <c r="C12" s="112" t="str">
        <f>VLOOKUP(A12,TaxSaleListing.rpt!$A:$G,6,FALSE)</f>
        <v>PROPERTY ADDRESS</v>
      </c>
      <c r="D12" s="114" t="str">
        <f>VLOOKUP(A12,TaxSaleListing.rpt!$A:$M,13,FALSE)</f>
        <v>Overbid</v>
      </c>
      <c r="E12" s="112"/>
      <c r="F12" s="112"/>
      <c r="G12" s="112"/>
      <c r="H12" s="112"/>
    </row>
    <row r="13" spans="1:14" x14ac:dyDescent="0.25">
      <c r="A13" s="111" t="s">
        <v>14</v>
      </c>
      <c r="B13" s="112" t="str">
        <f>VLOOKUP(A13,TaxSaleListing.rpt!$A:$C,2,FALSE)</f>
        <v>STATE PARCEL #</v>
      </c>
      <c r="C13" s="112" t="str">
        <f>VLOOKUP(A13,TaxSaleListing.rpt!$A:$G,6,FALSE)</f>
        <v>PROPERTY ADDRESS</v>
      </c>
      <c r="D13" s="114" t="str">
        <f>VLOOKUP(A13,TaxSaleListing.rpt!$A:$M,13,FALSE)</f>
        <v>Overbid</v>
      </c>
      <c r="E13" s="112"/>
      <c r="F13" s="112"/>
      <c r="G13" s="112"/>
      <c r="H13" s="112"/>
    </row>
    <row r="14" spans="1:14" x14ac:dyDescent="0.25">
      <c r="A14" s="111" t="s">
        <v>14</v>
      </c>
      <c r="B14" s="112" t="str">
        <f>VLOOKUP(A14,TaxSaleListing.rpt!$A:$C,2,FALSE)</f>
        <v>STATE PARCEL #</v>
      </c>
      <c r="C14" s="112" t="str">
        <f>VLOOKUP(A14,TaxSaleListing.rpt!$A:$G,6,FALSE)</f>
        <v>PROPERTY ADDRESS</v>
      </c>
      <c r="D14" s="114" t="str">
        <f>VLOOKUP(A14,TaxSaleListing.rpt!$A:$M,13,FALSE)</f>
        <v>Overbid</v>
      </c>
      <c r="E14" s="112"/>
      <c r="F14" s="112"/>
      <c r="G14" s="112"/>
      <c r="H14" s="112"/>
    </row>
    <row r="15" spans="1:14" x14ac:dyDescent="0.25">
      <c r="A15" s="111" t="s">
        <v>14</v>
      </c>
      <c r="B15" s="112" t="str">
        <f>VLOOKUP(A15,TaxSaleListing.rpt!$A:$C,2,FALSE)</f>
        <v>STATE PARCEL #</v>
      </c>
      <c r="C15" s="112" t="str">
        <f>VLOOKUP(A15,TaxSaleListing.rpt!$A:$G,6,FALSE)</f>
        <v>PROPERTY ADDRESS</v>
      </c>
      <c r="D15" s="114" t="str">
        <f>VLOOKUP(A15,TaxSaleListing.rpt!$A:$M,13,FALSE)</f>
        <v>Overbid</v>
      </c>
      <c r="E15" s="112"/>
      <c r="F15" s="112"/>
      <c r="G15" s="112"/>
      <c r="H15" s="112"/>
    </row>
    <row r="16" spans="1:14" x14ac:dyDescent="0.25">
      <c r="A16" s="111" t="s">
        <v>14</v>
      </c>
      <c r="B16" s="112" t="str">
        <f>VLOOKUP(A16,TaxSaleListing.rpt!$A:$C,2,FALSE)</f>
        <v>STATE PARCEL #</v>
      </c>
      <c r="C16" s="112" t="str">
        <f>VLOOKUP(A16,TaxSaleListing.rpt!$A:$G,6,FALSE)</f>
        <v>PROPERTY ADDRESS</v>
      </c>
      <c r="D16" s="114" t="str">
        <f>VLOOKUP(A16,TaxSaleListing.rpt!$A:$M,13,FALSE)</f>
        <v>Overbid</v>
      </c>
      <c r="E16" s="112"/>
      <c r="F16" s="112"/>
      <c r="G16" s="112"/>
      <c r="H16" s="112"/>
    </row>
    <row r="17" spans="1:8" x14ac:dyDescent="0.25">
      <c r="A17" s="111" t="s">
        <v>14</v>
      </c>
      <c r="B17" s="112" t="str">
        <f>VLOOKUP(A17,TaxSaleListing.rpt!$A:$C,2,FALSE)</f>
        <v>STATE PARCEL #</v>
      </c>
      <c r="C17" s="112" t="str">
        <f>VLOOKUP(A17,TaxSaleListing.rpt!$A:$G,6,FALSE)</f>
        <v>PROPERTY ADDRESS</v>
      </c>
      <c r="D17" s="114" t="str">
        <f>VLOOKUP(A17,TaxSaleListing.rpt!$A:$M,13,FALSE)</f>
        <v>Overbid</v>
      </c>
      <c r="E17" s="112"/>
      <c r="F17" s="112"/>
      <c r="G17" s="112"/>
      <c r="H17" s="112"/>
    </row>
    <row r="18" spans="1:8" x14ac:dyDescent="0.25">
      <c r="A18" s="111" t="s">
        <v>14</v>
      </c>
      <c r="B18" s="112" t="str">
        <f>VLOOKUP(A18,TaxSaleListing.rpt!$A:$C,2,FALSE)</f>
        <v>STATE PARCEL #</v>
      </c>
      <c r="C18" s="112" t="str">
        <f>VLOOKUP(A18,TaxSaleListing.rpt!$A:$G,6,FALSE)</f>
        <v>PROPERTY ADDRESS</v>
      </c>
      <c r="D18" s="114" t="str">
        <f>VLOOKUP(A18,TaxSaleListing.rpt!$A:$M,13,FALSE)</f>
        <v>Overbid</v>
      </c>
      <c r="E18" s="112"/>
      <c r="F18" s="112"/>
      <c r="G18" s="112"/>
      <c r="H18" s="112"/>
    </row>
    <row r="19" spans="1:8" x14ac:dyDescent="0.25">
      <c r="A19" s="111" t="s">
        <v>14</v>
      </c>
      <c r="B19" s="112" t="str">
        <f>VLOOKUP(A19,TaxSaleListing.rpt!$A:$C,2,FALSE)</f>
        <v>STATE PARCEL #</v>
      </c>
      <c r="C19" s="112" t="str">
        <f>VLOOKUP(A19,TaxSaleListing.rpt!$A:$G,6,FALSE)</f>
        <v>PROPERTY ADDRESS</v>
      </c>
      <c r="D19" s="114" t="str">
        <f>VLOOKUP(A19,TaxSaleListing.rpt!$A:$M,13,FALSE)</f>
        <v>Overbid</v>
      </c>
      <c r="E19" s="112"/>
      <c r="F19" s="112"/>
      <c r="G19" s="112"/>
      <c r="H19" s="112"/>
    </row>
    <row r="20" spans="1:8" x14ac:dyDescent="0.25">
      <c r="A20" s="111" t="s">
        <v>14</v>
      </c>
      <c r="B20" s="112" t="str">
        <f>VLOOKUP(A20,TaxSaleListing.rpt!$A:$C,2,FALSE)</f>
        <v>STATE PARCEL #</v>
      </c>
      <c r="C20" s="112" t="str">
        <f>VLOOKUP(A20,TaxSaleListing.rpt!$A:$G,6,FALSE)</f>
        <v>PROPERTY ADDRESS</v>
      </c>
      <c r="D20" s="114" t="str">
        <f>VLOOKUP(A20,TaxSaleListing.rpt!$A:$M,13,FALSE)</f>
        <v>Overbid</v>
      </c>
      <c r="E20" s="112"/>
      <c r="F20" s="112"/>
      <c r="G20" s="112"/>
      <c r="H20" s="112"/>
    </row>
    <row r="21" spans="1:8" x14ac:dyDescent="0.25">
      <c r="A21" s="111" t="s">
        <v>14</v>
      </c>
      <c r="B21" s="112" t="str">
        <f>VLOOKUP(A21,TaxSaleListing.rpt!$A:$C,2,FALSE)</f>
        <v>STATE PARCEL #</v>
      </c>
      <c r="C21" s="112" t="str">
        <f>VLOOKUP(A21,TaxSaleListing.rpt!$A:$G,6,FALSE)</f>
        <v>PROPERTY ADDRESS</v>
      </c>
      <c r="D21" s="114" t="str">
        <f>VLOOKUP(A21,TaxSaleListing.rpt!$A:$M,13,FALSE)</f>
        <v>Overbid</v>
      </c>
      <c r="E21" s="112"/>
      <c r="F21" s="112"/>
      <c r="G21" s="112"/>
      <c r="H21" s="112"/>
    </row>
    <row r="22" spans="1:8" x14ac:dyDescent="0.25">
      <c r="A22" s="111" t="s">
        <v>14</v>
      </c>
      <c r="B22" s="112" t="str">
        <f>VLOOKUP(A22,TaxSaleListing.rpt!$A:$C,2,FALSE)</f>
        <v>STATE PARCEL #</v>
      </c>
      <c r="C22" s="112" t="str">
        <f>VLOOKUP(A22,TaxSaleListing.rpt!$A:$G,6,FALSE)</f>
        <v>PROPERTY ADDRESS</v>
      </c>
      <c r="D22" s="114" t="str">
        <f>VLOOKUP(A22,TaxSaleListing.rpt!$A:$M,13,FALSE)</f>
        <v>Overbid</v>
      </c>
      <c r="E22" s="112"/>
      <c r="F22" s="112"/>
      <c r="G22" s="112"/>
      <c r="H22" s="112"/>
    </row>
    <row r="23" spans="1:8" x14ac:dyDescent="0.25">
      <c r="A23" s="111" t="s">
        <v>14</v>
      </c>
      <c r="B23" s="112" t="str">
        <f>VLOOKUP(A23,TaxSaleListing.rpt!$A:$C,2,FALSE)</f>
        <v>STATE PARCEL #</v>
      </c>
      <c r="C23" s="112" t="str">
        <f>VLOOKUP(A23,TaxSaleListing.rpt!$A:$G,6,FALSE)</f>
        <v>PROPERTY ADDRESS</v>
      </c>
      <c r="D23" s="114" t="str">
        <f>VLOOKUP(A23,TaxSaleListing.rpt!$A:$M,13,FALSE)</f>
        <v>Overbid</v>
      </c>
      <c r="E23" s="112"/>
      <c r="F23" s="112"/>
      <c r="G23" s="112"/>
      <c r="H23" s="112"/>
    </row>
    <row r="24" spans="1:8" x14ac:dyDescent="0.25">
      <c r="A24" s="111" t="s">
        <v>14</v>
      </c>
      <c r="B24" s="112" t="str">
        <f>VLOOKUP(A24,TaxSaleListing.rpt!$A:$C,2,FALSE)</f>
        <v>STATE PARCEL #</v>
      </c>
      <c r="C24" s="112" t="str">
        <f>VLOOKUP(A24,TaxSaleListing.rpt!$A:$G,6,FALSE)</f>
        <v>PROPERTY ADDRESS</v>
      </c>
      <c r="D24" s="114" t="str">
        <f>VLOOKUP(A24,TaxSaleListing.rpt!$A:$M,13,FALSE)</f>
        <v>Overbid</v>
      </c>
      <c r="E24" s="112"/>
      <c r="F24" s="112"/>
      <c r="G24" s="112"/>
      <c r="H24" s="112"/>
    </row>
    <row r="25" spans="1:8" x14ac:dyDescent="0.25">
      <c r="A25" s="111" t="s">
        <v>14</v>
      </c>
      <c r="B25" s="112" t="str">
        <f>VLOOKUP(A25,TaxSaleListing.rpt!$A:$C,2,FALSE)</f>
        <v>STATE PARCEL #</v>
      </c>
      <c r="C25" s="112" t="str">
        <f>VLOOKUP(A25,TaxSaleListing.rpt!$A:$G,6,FALSE)</f>
        <v>PROPERTY ADDRESS</v>
      </c>
      <c r="D25" s="114" t="str">
        <f>VLOOKUP(A25,TaxSaleListing.rpt!$A:$M,13,FALSE)</f>
        <v>Overbid</v>
      </c>
      <c r="E25" s="112"/>
      <c r="F25" s="112"/>
      <c r="G25" s="112"/>
      <c r="H25" s="112"/>
    </row>
    <row r="26" spans="1:8" x14ac:dyDescent="0.25">
      <c r="A26" s="111" t="s">
        <v>14</v>
      </c>
      <c r="B26" s="112" t="str">
        <f>VLOOKUP(A26,TaxSaleListing.rpt!$A:$C,2,FALSE)</f>
        <v>STATE PARCEL #</v>
      </c>
      <c r="C26" s="112" t="str">
        <f>VLOOKUP(A26,TaxSaleListing.rpt!$A:$G,6,FALSE)</f>
        <v>PROPERTY ADDRESS</v>
      </c>
      <c r="D26" s="114" t="str">
        <f>VLOOKUP(A26,TaxSaleListing.rpt!$A:$M,13,FALSE)</f>
        <v>Overbid</v>
      </c>
      <c r="E26" s="112"/>
      <c r="F26" s="112"/>
      <c r="G26" s="112"/>
      <c r="H26" s="112"/>
    </row>
    <row r="27" spans="1:8" x14ac:dyDescent="0.25">
      <c r="A27" s="111" t="s">
        <v>14</v>
      </c>
      <c r="B27" s="112" t="str">
        <f>VLOOKUP(A27,TaxSaleListing.rpt!$A:$C,2,FALSE)</f>
        <v>STATE PARCEL #</v>
      </c>
      <c r="C27" s="112" t="str">
        <f>VLOOKUP(A27,TaxSaleListing.rpt!$A:$G,6,FALSE)</f>
        <v>PROPERTY ADDRESS</v>
      </c>
      <c r="D27" s="114" t="str">
        <f>VLOOKUP(A27,TaxSaleListing.rpt!$A:$M,13,FALSE)</f>
        <v>Overbid</v>
      </c>
      <c r="E27" s="112"/>
      <c r="F27" s="112"/>
      <c r="G27" s="112"/>
      <c r="H27" s="112"/>
    </row>
    <row r="28" spans="1:8" x14ac:dyDescent="0.25">
      <c r="A28" s="111" t="s">
        <v>14</v>
      </c>
      <c r="B28" s="112" t="str">
        <f>VLOOKUP(A28,TaxSaleListing.rpt!$A:$C,2,FALSE)</f>
        <v>STATE PARCEL #</v>
      </c>
      <c r="C28" s="112" t="str">
        <f>VLOOKUP(A28,TaxSaleListing.rpt!$A:$G,6,FALSE)</f>
        <v>PROPERTY ADDRESS</v>
      </c>
      <c r="D28" s="114" t="str">
        <f>VLOOKUP(A28,TaxSaleListing.rpt!$A:$M,13,FALSE)</f>
        <v>Overbid</v>
      </c>
      <c r="E28" s="112"/>
      <c r="F28" s="112"/>
      <c r="G28" s="112"/>
      <c r="H28" s="112"/>
    </row>
    <row r="29" spans="1:8" x14ac:dyDescent="0.25">
      <c r="A29" s="111" t="s">
        <v>14</v>
      </c>
      <c r="B29" s="112" t="str">
        <f>VLOOKUP(A29,TaxSaleListing.rpt!$A:$C,2,FALSE)</f>
        <v>STATE PARCEL #</v>
      </c>
      <c r="C29" s="112" t="str">
        <f>VLOOKUP(A29,TaxSaleListing.rpt!$A:$G,6,FALSE)</f>
        <v>PROPERTY ADDRESS</v>
      </c>
      <c r="D29" s="114" t="str">
        <f>VLOOKUP(A29,TaxSaleListing.rpt!$A:$M,13,FALSE)</f>
        <v>Overbid</v>
      </c>
      <c r="E29" s="112"/>
      <c r="F29" s="112"/>
      <c r="G29" s="112"/>
      <c r="H29" s="112"/>
    </row>
    <row r="30" spans="1:8" x14ac:dyDescent="0.25">
      <c r="A30" s="111" t="s">
        <v>14</v>
      </c>
      <c r="B30" s="112" t="str">
        <f>VLOOKUP(A30,TaxSaleListing.rpt!$A:$C,2,FALSE)</f>
        <v>STATE PARCEL #</v>
      </c>
      <c r="C30" s="112" t="str">
        <f>VLOOKUP(A30,TaxSaleListing.rpt!$A:$G,6,FALSE)</f>
        <v>PROPERTY ADDRESS</v>
      </c>
      <c r="D30" s="114" t="str">
        <f>VLOOKUP(A30,TaxSaleListing.rpt!$A:$M,13,FALSE)</f>
        <v>Overbid</v>
      </c>
      <c r="E30" s="112"/>
      <c r="F30" s="112"/>
      <c r="G30" s="112"/>
      <c r="H30" s="112"/>
    </row>
    <row r="31" spans="1:8" x14ac:dyDescent="0.25">
      <c r="A31" s="111" t="s">
        <v>14</v>
      </c>
      <c r="B31" s="112" t="str">
        <f>VLOOKUP(A31,TaxSaleListing.rpt!$A:$C,2,FALSE)</f>
        <v>STATE PARCEL #</v>
      </c>
      <c r="C31" s="112" t="str">
        <f>VLOOKUP(A31,TaxSaleListing.rpt!$A:$G,6,FALSE)</f>
        <v>PROPERTY ADDRESS</v>
      </c>
      <c r="D31" s="114" t="str">
        <f>VLOOKUP(A31,TaxSaleListing.rpt!$A:$M,13,FALSE)</f>
        <v>Overbid</v>
      </c>
      <c r="E31" s="112"/>
      <c r="F31" s="112"/>
      <c r="G31" s="112"/>
      <c r="H31" s="112"/>
    </row>
    <row r="32" spans="1:8" x14ac:dyDescent="0.25">
      <c r="A32" s="111" t="s">
        <v>14</v>
      </c>
      <c r="B32" s="112" t="str">
        <f>VLOOKUP(A32,TaxSaleListing.rpt!$A:$C,2,FALSE)</f>
        <v>STATE PARCEL #</v>
      </c>
      <c r="C32" s="112" t="str">
        <f>VLOOKUP(A32,TaxSaleListing.rpt!$A:$G,6,FALSE)</f>
        <v>PROPERTY ADDRESS</v>
      </c>
      <c r="D32" s="114" t="str">
        <f>VLOOKUP(A32,TaxSaleListing.rpt!$A:$M,13,FALSE)</f>
        <v>Overbid</v>
      </c>
      <c r="E32" s="112"/>
      <c r="F32" s="112"/>
      <c r="G32" s="112"/>
      <c r="H32" s="112"/>
    </row>
    <row r="33" spans="1:8" x14ac:dyDescent="0.25">
      <c r="A33" s="111" t="s">
        <v>14</v>
      </c>
      <c r="B33" s="112" t="str">
        <f>VLOOKUP(A33,TaxSaleListing.rpt!$A:$C,2,FALSE)</f>
        <v>STATE PARCEL #</v>
      </c>
      <c r="C33" s="112" t="str">
        <f>VLOOKUP(A33,TaxSaleListing.rpt!$A:$G,6,FALSE)</f>
        <v>PROPERTY ADDRESS</v>
      </c>
      <c r="D33" s="114" t="str">
        <f>VLOOKUP(A33,TaxSaleListing.rpt!$A:$M,13,FALSE)</f>
        <v>Overbid</v>
      </c>
      <c r="E33" s="112"/>
      <c r="F33" s="112"/>
      <c r="G33" s="112"/>
      <c r="H33" s="112"/>
    </row>
    <row r="34" spans="1:8" x14ac:dyDescent="0.25">
      <c r="A34" s="111" t="s">
        <v>14</v>
      </c>
      <c r="B34" s="112" t="str">
        <f>VLOOKUP(A34,TaxSaleListing.rpt!$A:$C,2,FALSE)</f>
        <v>STATE PARCEL #</v>
      </c>
      <c r="C34" s="112" t="str">
        <f>VLOOKUP(A34,TaxSaleListing.rpt!$A:$G,6,FALSE)</f>
        <v>PROPERTY ADDRESS</v>
      </c>
      <c r="D34" s="114" t="str">
        <f>VLOOKUP(A34,TaxSaleListing.rpt!$A:$M,13,FALSE)</f>
        <v>Overbid</v>
      </c>
      <c r="E34" s="112"/>
      <c r="F34" s="112"/>
      <c r="G34" s="112"/>
      <c r="H34" s="112"/>
    </row>
    <row r="35" spans="1:8" x14ac:dyDescent="0.25">
      <c r="A35" s="111" t="s">
        <v>14</v>
      </c>
      <c r="B35" s="112" t="str">
        <f>VLOOKUP(A35,TaxSaleListing.rpt!$A:$C,2,FALSE)</f>
        <v>STATE PARCEL #</v>
      </c>
      <c r="C35" s="112" t="str">
        <f>VLOOKUP(A35,TaxSaleListing.rpt!$A:$G,6,FALSE)</f>
        <v>PROPERTY ADDRESS</v>
      </c>
      <c r="D35" s="114" t="str">
        <f>VLOOKUP(A35,TaxSaleListing.rpt!$A:$M,13,FALSE)</f>
        <v>Overbid</v>
      </c>
      <c r="E35" s="112"/>
      <c r="F35" s="112"/>
      <c r="G35" s="112"/>
      <c r="H35" s="112"/>
    </row>
    <row r="36" spans="1:8" x14ac:dyDescent="0.25">
      <c r="A36" s="111" t="s">
        <v>14</v>
      </c>
      <c r="B36" s="112" t="str">
        <f>VLOOKUP(A36,TaxSaleListing.rpt!$A:$C,2,FALSE)</f>
        <v>STATE PARCEL #</v>
      </c>
      <c r="C36" s="112" t="str">
        <f>VLOOKUP(A36,TaxSaleListing.rpt!$A:$G,6,FALSE)</f>
        <v>PROPERTY ADDRESS</v>
      </c>
      <c r="D36" s="114" t="str">
        <f>VLOOKUP(A36,TaxSaleListing.rpt!$A:$M,13,FALSE)</f>
        <v>Overbid</v>
      </c>
      <c r="E36" s="112"/>
      <c r="F36" s="112"/>
      <c r="G36" s="112"/>
      <c r="H36" s="112"/>
    </row>
    <row r="37" spans="1:8" x14ac:dyDescent="0.25">
      <c r="A37" s="111" t="s">
        <v>14</v>
      </c>
      <c r="B37" s="112" t="str">
        <f>VLOOKUP(A37,TaxSaleListing.rpt!$A:$C,2,FALSE)</f>
        <v>STATE PARCEL #</v>
      </c>
      <c r="C37" s="112" t="str">
        <f>VLOOKUP(A37,TaxSaleListing.rpt!$A:$G,6,FALSE)</f>
        <v>PROPERTY ADDRESS</v>
      </c>
      <c r="D37" s="114" t="str">
        <f>VLOOKUP(A37,TaxSaleListing.rpt!$A:$M,13,FALSE)</f>
        <v>Overbid</v>
      </c>
      <c r="E37" s="112"/>
      <c r="F37" s="112"/>
      <c r="G37" s="112"/>
      <c r="H37" s="112"/>
    </row>
    <row r="38" spans="1:8" x14ac:dyDescent="0.25">
      <c r="A38" s="111" t="s">
        <v>14</v>
      </c>
      <c r="B38" s="112" t="str">
        <f>VLOOKUP(A38,TaxSaleListing.rpt!$A:$C,2,FALSE)</f>
        <v>STATE PARCEL #</v>
      </c>
      <c r="C38" s="112" t="str">
        <f>VLOOKUP(A38,TaxSaleListing.rpt!$A:$G,6,FALSE)</f>
        <v>PROPERTY ADDRESS</v>
      </c>
      <c r="D38" s="114" t="str">
        <f>VLOOKUP(A38,TaxSaleListing.rpt!$A:$M,13,FALSE)</f>
        <v>Overbid</v>
      </c>
      <c r="E38" s="112"/>
      <c r="F38" s="112"/>
      <c r="G38" s="112"/>
      <c r="H38" s="112"/>
    </row>
    <row r="39" spans="1:8" x14ac:dyDescent="0.25">
      <c r="A39" s="111" t="s">
        <v>14</v>
      </c>
      <c r="B39" s="112" t="str">
        <f>VLOOKUP(A39,TaxSaleListing.rpt!$A:$C,2,FALSE)</f>
        <v>STATE PARCEL #</v>
      </c>
      <c r="C39" s="112" t="str">
        <f>VLOOKUP(A39,TaxSaleListing.rpt!$A:$G,6,FALSE)</f>
        <v>PROPERTY ADDRESS</v>
      </c>
      <c r="D39" s="114" t="str">
        <f>VLOOKUP(A39,TaxSaleListing.rpt!$A:$M,13,FALSE)</f>
        <v>Overbid</v>
      </c>
      <c r="E39" s="112"/>
      <c r="F39" s="112"/>
      <c r="G39" s="112"/>
      <c r="H39" s="112"/>
    </row>
    <row r="40" spans="1:8" x14ac:dyDescent="0.25">
      <c r="A40" s="111" t="s">
        <v>14</v>
      </c>
      <c r="B40" s="112" t="str">
        <f>VLOOKUP(A40,TaxSaleListing.rpt!$A:$C,2,FALSE)</f>
        <v>STATE PARCEL #</v>
      </c>
      <c r="C40" s="112" t="str">
        <f>VLOOKUP(A40,TaxSaleListing.rpt!$A:$G,6,FALSE)</f>
        <v>PROPERTY ADDRESS</v>
      </c>
      <c r="D40" s="114" t="str">
        <f>VLOOKUP(A40,TaxSaleListing.rpt!$A:$M,13,FALSE)</f>
        <v>Overbid</v>
      </c>
      <c r="E40" s="112"/>
      <c r="F40" s="112"/>
      <c r="G40" s="112"/>
      <c r="H40" s="112"/>
    </row>
    <row r="41" spans="1:8" x14ac:dyDescent="0.25">
      <c r="A41" s="111" t="s">
        <v>14</v>
      </c>
      <c r="B41" s="112" t="str">
        <f>VLOOKUP(A41,TaxSaleListing.rpt!$A:$C,2,FALSE)</f>
        <v>STATE PARCEL #</v>
      </c>
      <c r="C41" s="112" t="str">
        <f>VLOOKUP(A41,TaxSaleListing.rpt!$A:$G,6,FALSE)</f>
        <v>PROPERTY ADDRESS</v>
      </c>
      <c r="D41" s="114" t="str">
        <f>VLOOKUP(A41,TaxSaleListing.rpt!$A:$M,13,FALSE)</f>
        <v>Overbid</v>
      </c>
      <c r="E41" s="112"/>
      <c r="F41" s="112"/>
      <c r="G41" s="112"/>
      <c r="H41" s="112"/>
    </row>
    <row r="42" spans="1:8" x14ac:dyDescent="0.25">
      <c r="A42" s="111" t="s">
        <v>14</v>
      </c>
      <c r="B42" s="112" t="str">
        <f>VLOOKUP(A42,TaxSaleListing.rpt!$A:$C,2,FALSE)</f>
        <v>STATE PARCEL #</v>
      </c>
      <c r="C42" s="112" t="str">
        <f>VLOOKUP(A42,TaxSaleListing.rpt!$A:$G,6,FALSE)</f>
        <v>PROPERTY ADDRESS</v>
      </c>
      <c r="D42" s="114" t="str">
        <f>VLOOKUP(A42,TaxSaleListing.rpt!$A:$M,13,FALSE)</f>
        <v>Overbid</v>
      </c>
      <c r="E42" s="112"/>
      <c r="F42" s="112"/>
      <c r="G42" s="112"/>
      <c r="H42" s="112"/>
    </row>
    <row r="43" spans="1:8" x14ac:dyDescent="0.25">
      <c r="A43" s="111" t="s">
        <v>14</v>
      </c>
      <c r="B43" s="112" t="str">
        <f>VLOOKUP(A43,TaxSaleListing.rpt!$A:$C,2,FALSE)</f>
        <v>STATE PARCEL #</v>
      </c>
      <c r="C43" s="112" t="str">
        <f>VLOOKUP(A43,TaxSaleListing.rpt!$A:$G,6,FALSE)</f>
        <v>PROPERTY ADDRESS</v>
      </c>
      <c r="D43" s="114" t="str">
        <f>VLOOKUP(A43,TaxSaleListing.rpt!$A:$M,13,FALSE)</f>
        <v>Overbid</v>
      </c>
      <c r="E43" s="112"/>
      <c r="F43" s="112"/>
      <c r="G43" s="112"/>
      <c r="H43" s="112"/>
    </row>
    <row r="44" spans="1:8" x14ac:dyDescent="0.25">
      <c r="A44" s="111" t="s">
        <v>14</v>
      </c>
      <c r="B44" s="112" t="str">
        <f>VLOOKUP(A44,TaxSaleListing.rpt!$A:$C,2,FALSE)</f>
        <v>STATE PARCEL #</v>
      </c>
      <c r="C44" s="112" t="str">
        <f>VLOOKUP(A44,TaxSaleListing.rpt!$A:$G,6,FALSE)</f>
        <v>PROPERTY ADDRESS</v>
      </c>
      <c r="D44" s="114" t="str">
        <f>VLOOKUP(A44,TaxSaleListing.rpt!$A:$M,13,FALSE)</f>
        <v>Overbid</v>
      </c>
      <c r="E44" s="112"/>
      <c r="F44" s="112"/>
      <c r="G44" s="112"/>
      <c r="H44" s="112"/>
    </row>
    <row r="45" spans="1:8" x14ac:dyDescent="0.25">
      <c r="A45" s="111" t="s">
        <v>14</v>
      </c>
      <c r="B45" s="112" t="str">
        <f>VLOOKUP(A45,TaxSaleListing.rpt!$A:$C,2,FALSE)</f>
        <v>STATE PARCEL #</v>
      </c>
      <c r="C45" s="112" t="str">
        <f>VLOOKUP(A45,TaxSaleListing.rpt!$A:$G,6,FALSE)</f>
        <v>PROPERTY ADDRESS</v>
      </c>
      <c r="D45" s="114" t="str">
        <f>VLOOKUP(A45,TaxSaleListing.rpt!$A:$M,13,FALSE)</f>
        <v>Overbid</v>
      </c>
      <c r="E45" s="112"/>
      <c r="F45" s="112"/>
      <c r="G45" s="112"/>
      <c r="H45" s="112"/>
    </row>
    <row r="46" spans="1:8" x14ac:dyDescent="0.25">
      <c r="A46" s="111" t="s">
        <v>14</v>
      </c>
      <c r="B46" s="112" t="str">
        <f>VLOOKUP(A46,TaxSaleListing.rpt!$A:$C,2,FALSE)</f>
        <v>STATE PARCEL #</v>
      </c>
      <c r="C46" s="112" t="str">
        <f>VLOOKUP(A46,TaxSaleListing.rpt!$A:$G,6,FALSE)</f>
        <v>PROPERTY ADDRESS</v>
      </c>
      <c r="D46" s="114" t="str">
        <f>VLOOKUP(A46,TaxSaleListing.rpt!$A:$M,13,FALSE)</f>
        <v>Overbid</v>
      </c>
      <c r="E46" s="112"/>
      <c r="F46" s="112"/>
      <c r="G46" s="112"/>
      <c r="H46" s="112"/>
    </row>
    <row r="47" spans="1:8" x14ac:dyDescent="0.25">
      <c r="A47" s="111" t="s">
        <v>14</v>
      </c>
      <c r="B47" s="112" t="str">
        <f>VLOOKUP(A47,TaxSaleListing.rpt!$A:$C,2,FALSE)</f>
        <v>STATE PARCEL #</v>
      </c>
      <c r="C47" s="112" t="str">
        <f>VLOOKUP(A47,TaxSaleListing.rpt!$A:$G,6,FALSE)</f>
        <v>PROPERTY ADDRESS</v>
      </c>
      <c r="D47" s="114" t="str">
        <f>VLOOKUP(A47,TaxSaleListing.rpt!$A:$M,13,FALSE)</f>
        <v>Overbid</v>
      </c>
      <c r="E47" s="112"/>
      <c r="F47" s="112"/>
      <c r="G47" s="112"/>
      <c r="H47" s="112"/>
    </row>
    <row r="48" spans="1:8" x14ac:dyDescent="0.25">
      <c r="A48" s="111" t="s">
        <v>14</v>
      </c>
      <c r="B48" s="112" t="str">
        <f>VLOOKUP(A48,TaxSaleListing.rpt!$A:$C,2,FALSE)</f>
        <v>STATE PARCEL #</v>
      </c>
      <c r="C48" s="112" t="str">
        <f>VLOOKUP(A48,TaxSaleListing.rpt!$A:$G,6,FALSE)</f>
        <v>PROPERTY ADDRESS</v>
      </c>
      <c r="D48" s="114" t="str">
        <f>VLOOKUP(A48,TaxSaleListing.rpt!$A:$M,13,FALSE)</f>
        <v>Overbid</v>
      </c>
      <c r="E48" s="112"/>
      <c r="F48" s="112"/>
      <c r="G48" s="112"/>
      <c r="H48" s="112"/>
    </row>
    <row r="49" spans="1:8" x14ac:dyDescent="0.25">
      <c r="A49" s="111" t="s">
        <v>14</v>
      </c>
      <c r="B49" s="112" t="str">
        <f>VLOOKUP(A49,TaxSaleListing.rpt!$A:$C,2,FALSE)</f>
        <v>STATE PARCEL #</v>
      </c>
      <c r="C49" s="112" t="str">
        <f>VLOOKUP(A49,TaxSaleListing.rpt!$A:$G,6,FALSE)</f>
        <v>PROPERTY ADDRESS</v>
      </c>
      <c r="D49" s="114" t="str">
        <f>VLOOKUP(A49,TaxSaleListing.rpt!$A:$M,13,FALSE)</f>
        <v>Overbid</v>
      </c>
      <c r="E49" s="112"/>
      <c r="F49" s="112"/>
      <c r="G49" s="112"/>
      <c r="H49" s="112"/>
    </row>
    <row r="50" spans="1:8" x14ac:dyDescent="0.25">
      <c r="A50" s="111" t="s">
        <v>14</v>
      </c>
      <c r="B50" s="112" t="str">
        <f>VLOOKUP(A50,TaxSaleListing.rpt!$A:$C,2,FALSE)</f>
        <v>STATE PARCEL #</v>
      </c>
      <c r="C50" s="112" t="str">
        <f>VLOOKUP(A50,TaxSaleListing.rpt!$A:$G,6,FALSE)</f>
        <v>PROPERTY ADDRESS</v>
      </c>
      <c r="D50" s="114" t="str">
        <f>VLOOKUP(A50,TaxSaleListing.rpt!$A:$M,13,FALSE)</f>
        <v>Overbid</v>
      </c>
      <c r="E50" s="112"/>
      <c r="F50" s="112"/>
      <c r="G50" s="112"/>
      <c r="H50" s="112"/>
    </row>
    <row r="51" spans="1:8" x14ac:dyDescent="0.25">
      <c r="A51" s="111" t="s">
        <v>14</v>
      </c>
      <c r="B51" s="112" t="str">
        <f>VLOOKUP(A51,TaxSaleListing.rpt!$A:$C,2,FALSE)</f>
        <v>STATE PARCEL #</v>
      </c>
      <c r="C51" s="112" t="str">
        <f>VLOOKUP(A51,TaxSaleListing.rpt!$A:$G,6,FALSE)</f>
        <v>PROPERTY ADDRESS</v>
      </c>
      <c r="D51" s="114" t="str">
        <f>VLOOKUP(A51,TaxSaleListing.rpt!$A:$M,13,FALSE)</f>
        <v>Overbid</v>
      </c>
      <c r="E51" s="112"/>
      <c r="F51" s="112"/>
      <c r="G51" s="112"/>
      <c r="H51" s="112"/>
    </row>
    <row r="52" spans="1:8" x14ac:dyDescent="0.25">
      <c r="A52" s="111" t="s">
        <v>14</v>
      </c>
      <c r="B52" s="112" t="str">
        <f>VLOOKUP(A52,TaxSaleListing.rpt!$A:$C,2,FALSE)</f>
        <v>STATE PARCEL #</v>
      </c>
      <c r="C52" s="112" t="str">
        <f>VLOOKUP(A52,TaxSaleListing.rpt!$A:$G,6,FALSE)</f>
        <v>PROPERTY ADDRESS</v>
      </c>
      <c r="D52" s="114" t="str">
        <f>VLOOKUP(A52,TaxSaleListing.rpt!$A:$M,13,FALSE)</f>
        <v>Overbid</v>
      </c>
      <c r="E52" s="112"/>
      <c r="F52" s="112"/>
      <c r="G52" s="112"/>
      <c r="H52" s="112"/>
    </row>
    <row r="53" spans="1:8" x14ac:dyDescent="0.25">
      <c r="A53" s="111" t="s">
        <v>14</v>
      </c>
      <c r="B53" s="112" t="str">
        <f>VLOOKUP(A53,TaxSaleListing.rpt!$A:$C,2,FALSE)</f>
        <v>STATE PARCEL #</v>
      </c>
      <c r="C53" s="112" t="str">
        <f>VLOOKUP(A53,TaxSaleListing.rpt!$A:$G,6,FALSE)</f>
        <v>PROPERTY ADDRESS</v>
      </c>
      <c r="D53" s="114" t="str">
        <f>VLOOKUP(A53,TaxSaleListing.rpt!$A:$M,13,FALSE)</f>
        <v>Overbid</v>
      </c>
      <c r="E53" s="112"/>
      <c r="F53" s="112"/>
      <c r="G53" s="112"/>
      <c r="H53" s="112"/>
    </row>
    <row r="54" spans="1:8" x14ac:dyDescent="0.25">
      <c r="A54" s="111" t="s">
        <v>14</v>
      </c>
      <c r="B54" s="112" t="str">
        <f>VLOOKUP(A54,TaxSaleListing.rpt!$A:$C,2,FALSE)</f>
        <v>STATE PARCEL #</v>
      </c>
      <c r="C54" s="112" t="str">
        <f>VLOOKUP(A54,TaxSaleListing.rpt!$A:$G,6,FALSE)</f>
        <v>PROPERTY ADDRESS</v>
      </c>
      <c r="D54" s="114" t="str">
        <f>VLOOKUP(A54,TaxSaleListing.rpt!$A:$M,13,FALSE)</f>
        <v>Overbid</v>
      </c>
      <c r="E54" s="112"/>
      <c r="F54" s="112"/>
      <c r="G54" s="112"/>
      <c r="H54" s="112"/>
    </row>
    <row r="55" spans="1:8" x14ac:dyDescent="0.25">
      <c r="A55" s="111" t="s">
        <v>14</v>
      </c>
      <c r="B55" s="112" t="str">
        <f>VLOOKUP(A55,TaxSaleListing.rpt!$A:$C,2,FALSE)</f>
        <v>STATE PARCEL #</v>
      </c>
      <c r="C55" s="112" t="str">
        <f>VLOOKUP(A55,TaxSaleListing.rpt!$A:$G,6,FALSE)</f>
        <v>PROPERTY ADDRESS</v>
      </c>
      <c r="D55" s="114" t="str">
        <f>VLOOKUP(A55,TaxSaleListing.rpt!$A:$M,13,FALSE)</f>
        <v>Overbid</v>
      </c>
      <c r="E55" s="112"/>
      <c r="F55" s="112"/>
      <c r="G55" s="112"/>
      <c r="H55" s="112"/>
    </row>
    <row r="56" spans="1:8" x14ac:dyDescent="0.25">
      <c r="A56" s="111" t="s">
        <v>14</v>
      </c>
      <c r="B56" s="112" t="str">
        <f>VLOOKUP(A56,TaxSaleListing.rpt!$A:$C,2,FALSE)</f>
        <v>STATE PARCEL #</v>
      </c>
      <c r="C56" s="112" t="str">
        <f>VLOOKUP(A56,TaxSaleListing.rpt!$A:$G,6,FALSE)</f>
        <v>PROPERTY ADDRESS</v>
      </c>
      <c r="D56" s="114" t="str">
        <f>VLOOKUP(A56,TaxSaleListing.rpt!$A:$M,13,FALSE)</f>
        <v>Overbid</v>
      </c>
      <c r="E56" s="112"/>
      <c r="F56" s="112"/>
      <c r="G56" s="112"/>
      <c r="H56" s="112"/>
    </row>
    <row r="57" spans="1:8" x14ac:dyDescent="0.25">
      <c r="A57" s="111" t="s">
        <v>14</v>
      </c>
      <c r="B57" s="112" t="str">
        <f>VLOOKUP(A57,TaxSaleListing.rpt!$A:$C,2,FALSE)</f>
        <v>STATE PARCEL #</v>
      </c>
      <c r="C57" s="112" t="str">
        <f>VLOOKUP(A57,TaxSaleListing.rpt!$A:$G,6,FALSE)</f>
        <v>PROPERTY ADDRESS</v>
      </c>
      <c r="D57" s="114" t="str">
        <f>VLOOKUP(A57,TaxSaleListing.rpt!$A:$M,13,FALSE)</f>
        <v>Overbid</v>
      </c>
      <c r="E57" s="112"/>
      <c r="F57" s="112"/>
      <c r="G57" s="112"/>
      <c r="H57" s="112"/>
    </row>
    <row r="58" spans="1:8" x14ac:dyDescent="0.25">
      <c r="A58" s="111" t="s">
        <v>14</v>
      </c>
      <c r="B58" s="112" t="str">
        <f>VLOOKUP(A58,TaxSaleListing.rpt!$A:$C,2,FALSE)</f>
        <v>STATE PARCEL #</v>
      </c>
      <c r="C58" s="112" t="str">
        <f>VLOOKUP(A58,TaxSaleListing.rpt!$A:$G,6,FALSE)</f>
        <v>PROPERTY ADDRESS</v>
      </c>
      <c r="D58" s="114" t="str">
        <f>VLOOKUP(A58,TaxSaleListing.rpt!$A:$M,13,FALSE)</f>
        <v>Overbid</v>
      </c>
      <c r="E58" s="112"/>
      <c r="F58" s="112"/>
      <c r="G58" s="112"/>
      <c r="H58" s="112"/>
    </row>
    <row r="59" spans="1:8" x14ac:dyDescent="0.25">
      <c r="A59" s="111" t="s">
        <v>14</v>
      </c>
      <c r="B59" s="112" t="str">
        <f>VLOOKUP(A59,TaxSaleListing.rpt!$A:$C,2,FALSE)</f>
        <v>STATE PARCEL #</v>
      </c>
      <c r="C59" s="112" t="str">
        <f>VLOOKUP(A59,TaxSaleListing.rpt!$A:$G,6,FALSE)</f>
        <v>PROPERTY ADDRESS</v>
      </c>
      <c r="D59" s="114" t="str">
        <f>VLOOKUP(A59,TaxSaleListing.rpt!$A:$M,13,FALSE)</f>
        <v>Overbid</v>
      </c>
      <c r="E59" s="112"/>
      <c r="F59" s="112"/>
      <c r="G59" s="112"/>
      <c r="H59" s="112"/>
    </row>
    <row r="60" spans="1:8" x14ac:dyDescent="0.25">
      <c r="A60" s="111" t="s">
        <v>14</v>
      </c>
      <c r="B60" s="112" t="str">
        <f>VLOOKUP(A60,TaxSaleListing.rpt!$A:$C,2,FALSE)</f>
        <v>STATE PARCEL #</v>
      </c>
      <c r="C60" s="112" t="str">
        <f>VLOOKUP(A60,TaxSaleListing.rpt!$A:$G,6,FALSE)</f>
        <v>PROPERTY ADDRESS</v>
      </c>
      <c r="D60" s="114" t="str">
        <f>VLOOKUP(A60,TaxSaleListing.rpt!$A:$M,13,FALSE)</f>
        <v>Overbid</v>
      </c>
      <c r="E60" s="112"/>
      <c r="F60" s="112"/>
      <c r="G60" s="112"/>
      <c r="H60" s="112"/>
    </row>
    <row r="61" spans="1:8" x14ac:dyDescent="0.25">
      <c r="A61" s="111" t="s">
        <v>14</v>
      </c>
      <c r="B61" s="112" t="str">
        <f>VLOOKUP(A61,TaxSaleListing.rpt!$A:$C,2,FALSE)</f>
        <v>STATE PARCEL #</v>
      </c>
      <c r="C61" s="112" t="str">
        <f>VLOOKUP(A61,TaxSaleListing.rpt!$A:$G,6,FALSE)</f>
        <v>PROPERTY ADDRESS</v>
      </c>
      <c r="D61" s="114" t="str">
        <f>VLOOKUP(A61,TaxSaleListing.rpt!$A:$M,13,FALSE)</f>
        <v>Overbid</v>
      </c>
      <c r="E61" s="112"/>
      <c r="F61" s="112"/>
      <c r="G61" s="112"/>
      <c r="H61" s="112"/>
    </row>
  </sheetData>
  <mergeCells count="1">
    <mergeCell ref="J2:N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TaxSaleListing.rpt!$A$8:$A$138</xm:f>
          </x14:formula1>
          <xm:sqref>A2:A61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TaxSaleListing.rpt</vt:lpstr>
      <vt:lpstr>Summary by Buyer</vt:lpstr>
      <vt:lpstr>Bidders</vt:lpstr>
      <vt:lpstr>Surplus-137B Tax Payments</vt:lpstr>
      <vt:lpstr>'Summary by Buyer'!Print_Area</vt:lpstr>
      <vt:lpstr>TaxSaleListing.rpt!Print_Area</vt:lpstr>
      <vt:lpstr>TaxSaleListing.rpt!Print_Titles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Sturgeon</dc:creator>
  <cp:lastModifiedBy>Lindsay Blair</cp:lastModifiedBy>
  <cp:lastPrinted>2022-10-17T16:29:31Z</cp:lastPrinted>
  <dcterms:created xsi:type="dcterms:W3CDTF">2007-09-07T13:27:57Z</dcterms:created>
  <dcterms:modified xsi:type="dcterms:W3CDTF">2023-10-11T13:56:00Z</dcterms:modified>
</cp:coreProperties>
</file>