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ll Property Folders\Taxsale\2022 Tax Sale\"/>
    </mc:Choice>
  </mc:AlternateContent>
  <bookViews>
    <workbookView xWindow="-60" yWindow="2565" windowWidth="12300" windowHeight="4365" tabRatio="587"/>
  </bookViews>
  <sheets>
    <sheet name="TaxSaleListing.rpt" sheetId="1" r:id="rId1"/>
    <sheet name="Summary by Buyer" sheetId="2" r:id="rId2"/>
    <sheet name="Bidders" sheetId="4" r:id="rId3"/>
    <sheet name="Surplus" sheetId="5" r:id="rId4"/>
  </sheets>
  <definedNames>
    <definedName name="_xlnm.Print_Area" localSheetId="1">'Summary by Buyer'!$A$1:$L$36</definedName>
    <definedName name="_xlnm.Print_Area" localSheetId="0">TaxSaleListing.rpt!$A$1:$AO$111</definedName>
    <definedName name="_xlnm.Print_Titles" localSheetId="0">TaxSaleListing.rpt!$A:$A,TaxSaleListing.rpt!$8:$8</definedName>
  </definedNames>
  <calcPr calcId="162913"/>
</workbook>
</file>

<file path=xl/calcChain.xml><?xml version="1.0" encoding="utf-8"?>
<calcChain xmlns="http://schemas.openxmlformats.org/spreadsheetml/2006/main">
  <c r="L18" i="1" l="1"/>
  <c r="M69" i="1" l="1"/>
  <c r="J114" i="1" l="1"/>
  <c r="J113" i="1" l="1"/>
  <c r="J109" i="1" l="1"/>
  <c r="J97" i="1" l="1"/>
  <c r="J94" i="1" l="1"/>
  <c r="J83" i="1" l="1"/>
  <c r="J82" i="1" l="1"/>
  <c r="J81" i="1" l="1"/>
  <c r="J74" i="1" l="1"/>
  <c r="J71" i="1" l="1"/>
  <c r="J69" i="1" l="1"/>
  <c r="J68" i="1" l="1"/>
  <c r="J67" i="1" l="1"/>
  <c r="J65" i="1" l="1"/>
  <c r="J64" i="1" l="1"/>
  <c r="J58" i="1" l="1"/>
  <c r="J52" i="1" l="1"/>
  <c r="J51" i="1" l="1"/>
  <c r="J50" i="1" l="1"/>
  <c r="J49" i="1" l="1"/>
  <c r="J48" i="1" l="1"/>
  <c r="L40" i="1" l="1"/>
  <c r="K40" i="1"/>
  <c r="J40" i="1"/>
  <c r="L32" i="1" l="1"/>
  <c r="K32" i="1"/>
  <c r="J32" i="1"/>
  <c r="L28" i="1" l="1"/>
  <c r="K28" i="1"/>
  <c r="J28" i="1"/>
  <c r="M28" i="1" l="1"/>
  <c r="K24" i="1" l="1"/>
  <c r="AD73" i="1" l="1"/>
  <c r="AD15" i="1"/>
  <c r="AD115" i="1"/>
  <c r="L115" i="1"/>
  <c r="K115" i="1"/>
  <c r="J115" i="1"/>
  <c r="G115" i="1"/>
  <c r="M115" i="1" s="1"/>
  <c r="AD114" i="1"/>
  <c r="L114" i="1"/>
  <c r="K114" i="1"/>
  <c r="G114" i="1"/>
  <c r="M114" i="1" s="1"/>
  <c r="AD113" i="1"/>
  <c r="L113" i="1"/>
  <c r="K113" i="1"/>
  <c r="G113" i="1"/>
  <c r="M113" i="1" s="1"/>
  <c r="AD112" i="1"/>
  <c r="L112" i="1"/>
  <c r="K112" i="1"/>
  <c r="J112" i="1"/>
  <c r="G112" i="1"/>
  <c r="M112" i="1" s="1"/>
  <c r="AD116" i="1"/>
  <c r="L116" i="1"/>
  <c r="K116" i="1"/>
  <c r="J116" i="1"/>
  <c r="G116" i="1"/>
  <c r="M116" i="1" s="1"/>
  <c r="AD76" i="1"/>
  <c r="G76" i="1"/>
  <c r="M76" i="1" s="1"/>
  <c r="G75" i="1"/>
  <c r="M75" i="1" s="1"/>
  <c r="AD81" i="1" l="1"/>
  <c r="AD82" i="1"/>
  <c r="AD83" i="1"/>
  <c r="AD84" i="1"/>
  <c r="AD85" i="1"/>
  <c r="AD86" i="1"/>
  <c r="L81" i="1"/>
  <c r="L82" i="1"/>
  <c r="L83" i="1"/>
  <c r="L84" i="1"/>
  <c r="L85" i="1"/>
  <c r="L86" i="1"/>
  <c r="K81" i="1"/>
  <c r="K82" i="1"/>
  <c r="K83" i="1"/>
  <c r="K84" i="1"/>
  <c r="K85" i="1"/>
  <c r="K86" i="1"/>
  <c r="J84" i="1"/>
  <c r="J85" i="1"/>
  <c r="J86" i="1"/>
  <c r="G81" i="1"/>
  <c r="M81" i="1" s="1"/>
  <c r="G82" i="1"/>
  <c r="M82" i="1" s="1"/>
  <c r="G83" i="1"/>
  <c r="M83" i="1" s="1"/>
  <c r="G84" i="1"/>
  <c r="M84" i="1" s="1"/>
  <c r="G85" i="1"/>
  <c r="M85" i="1" s="1"/>
  <c r="G86" i="1"/>
  <c r="M86" i="1" s="1"/>
  <c r="AD44" i="1"/>
  <c r="AD45" i="1"/>
  <c r="AD46" i="1"/>
  <c r="L44" i="1"/>
  <c r="L45" i="1"/>
  <c r="L46" i="1"/>
  <c r="K44" i="1"/>
  <c r="K45" i="1"/>
  <c r="K46" i="1"/>
  <c r="J44" i="1"/>
  <c r="J45" i="1"/>
  <c r="J46" i="1"/>
  <c r="G44" i="1"/>
  <c r="M44" i="1" s="1"/>
  <c r="G45" i="1"/>
  <c r="M45" i="1" s="1"/>
  <c r="G46" i="1"/>
  <c r="M46" i="1" s="1"/>
  <c r="P10" i="1"/>
  <c r="AD94" i="1"/>
  <c r="AD95" i="1"/>
  <c r="AD89" i="1"/>
  <c r="AD90" i="1"/>
  <c r="AD91" i="1"/>
  <c r="L94" i="1"/>
  <c r="L95" i="1"/>
  <c r="L89" i="1"/>
  <c r="L90" i="1"/>
  <c r="L91" i="1"/>
  <c r="K94" i="1"/>
  <c r="K95" i="1"/>
  <c r="K89" i="1"/>
  <c r="K90" i="1"/>
  <c r="K91" i="1"/>
  <c r="J95" i="1"/>
  <c r="J89" i="1"/>
  <c r="J90" i="1"/>
  <c r="J91" i="1"/>
  <c r="G94" i="1"/>
  <c r="M94" i="1" s="1"/>
  <c r="G95" i="1"/>
  <c r="M95" i="1" s="1"/>
  <c r="G89" i="1"/>
  <c r="M89" i="1" s="1"/>
  <c r="G90" i="1"/>
  <c r="M90" i="1" s="1"/>
  <c r="G91" i="1"/>
  <c r="M91" i="1" s="1"/>
  <c r="AD103" i="1"/>
  <c r="AD104" i="1"/>
  <c r="AD105" i="1"/>
  <c r="G10" i="1"/>
  <c r="G11" i="1"/>
  <c r="G12" i="1"/>
  <c r="G13" i="1"/>
  <c r="G14" i="1"/>
  <c r="G15" i="1"/>
  <c r="D3" i="5" l="1"/>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D2" i="5"/>
  <c r="C2" i="5"/>
  <c r="B2" i="5"/>
  <c r="L8" i="2"/>
  <c r="L9" i="2"/>
  <c r="L10" i="2"/>
  <c r="L11" i="2"/>
  <c r="L12" i="2"/>
  <c r="L13" i="2"/>
  <c r="L14" i="2"/>
  <c r="L15" i="2"/>
  <c r="L16" i="2"/>
  <c r="L17" i="2"/>
  <c r="L18" i="2"/>
  <c r="L19" i="2"/>
  <c r="L20" i="2"/>
  <c r="L21" i="2"/>
  <c r="L22" i="2"/>
  <c r="L23" i="2"/>
  <c r="L24" i="2"/>
  <c r="L25" i="2"/>
  <c r="L26" i="2"/>
  <c r="L27" i="2"/>
  <c r="L28" i="2"/>
  <c r="L29" i="2"/>
  <c r="L30" i="2"/>
  <c r="L31" i="2"/>
  <c r="L32" i="2"/>
  <c r="L33" i="2"/>
  <c r="L34" i="2"/>
  <c r="K8" i="2"/>
  <c r="K9" i="2"/>
  <c r="K10" i="2"/>
  <c r="K11" i="2"/>
  <c r="K12" i="2"/>
  <c r="K13" i="2"/>
  <c r="K14" i="2"/>
  <c r="K15" i="2"/>
  <c r="K16" i="2"/>
  <c r="K17" i="2"/>
  <c r="K18" i="2"/>
  <c r="K19" i="2"/>
  <c r="K20" i="2"/>
  <c r="K21" i="2"/>
  <c r="K22" i="2"/>
  <c r="K23" i="2"/>
  <c r="K24" i="2"/>
  <c r="K25" i="2"/>
  <c r="K26" i="2"/>
  <c r="K27" i="2"/>
  <c r="K28" i="2"/>
  <c r="K29" i="2"/>
  <c r="K30" i="2"/>
  <c r="K31" i="2"/>
  <c r="K32" i="2"/>
  <c r="K33" i="2"/>
  <c r="K34" i="2"/>
  <c r="J8" i="2"/>
  <c r="J9" i="2"/>
  <c r="J10" i="2"/>
  <c r="J11" i="2"/>
  <c r="J12" i="2"/>
  <c r="J13" i="2"/>
  <c r="J14" i="2"/>
  <c r="J15" i="2"/>
  <c r="J16" i="2"/>
  <c r="J17" i="2"/>
  <c r="J18" i="2"/>
  <c r="J19" i="2"/>
  <c r="J20" i="2"/>
  <c r="J21" i="2"/>
  <c r="J22" i="2"/>
  <c r="J23" i="2"/>
  <c r="J24" i="2"/>
  <c r="J25" i="2"/>
  <c r="J26" i="2"/>
  <c r="J27" i="2"/>
  <c r="J28" i="2"/>
  <c r="J29" i="2"/>
  <c r="J30" i="2"/>
  <c r="J31" i="2"/>
  <c r="J32" i="2"/>
  <c r="J33" i="2"/>
  <c r="J34" i="2"/>
  <c r="G8" i="2"/>
  <c r="G9" i="2"/>
  <c r="G10" i="2"/>
  <c r="G11" i="2"/>
  <c r="G12" i="2"/>
  <c r="G13" i="2"/>
  <c r="G14" i="2"/>
  <c r="G15" i="2"/>
  <c r="G16" i="2"/>
  <c r="G17" i="2"/>
  <c r="G18" i="2"/>
  <c r="G19" i="2"/>
  <c r="G20" i="2"/>
  <c r="G21" i="2"/>
  <c r="G22" i="2"/>
  <c r="G23" i="2"/>
  <c r="G24" i="2"/>
  <c r="G25" i="2"/>
  <c r="G26" i="2"/>
  <c r="G27" i="2"/>
  <c r="G28" i="2"/>
  <c r="G29" i="2"/>
  <c r="G30" i="2"/>
  <c r="G31" i="2"/>
  <c r="G32" i="2"/>
  <c r="G33" i="2"/>
  <c r="G34" i="2"/>
  <c r="D8" i="2"/>
  <c r="D9" i="2"/>
  <c r="D10" i="2"/>
  <c r="D11" i="2"/>
  <c r="D12" i="2"/>
  <c r="D13" i="2"/>
  <c r="D14" i="2"/>
  <c r="D15" i="2"/>
  <c r="D16" i="2"/>
  <c r="D17" i="2"/>
  <c r="D18" i="2"/>
  <c r="D19" i="2"/>
  <c r="D20" i="2"/>
  <c r="D21" i="2"/>
  <c r="D22" i="2"/>
  <c r="D23" i="2"/>
  <c r="D24" i="2"/>
  <c r="D25" i="2"/>
  <c r="D26" i="2"/>
  <c r="D27" i="2"/>
  <c r="D28" i="2"/>
  <c r="D29" i="2"/>
  <c r="D30" i="2"/>
  <c r="D31" i="2"/>
  <c r="D32" i="2"/>
  <c r="D33" i="2"/>
  <c r="D34" i="2"/>
  <c r="L7" i="2"/>
  <c r="K7" i="2"/>
  <c r="J7" i="2"/>
  <c r="G7" i="2"/>
  <c r="D7" i="2"/>
  <c r="K110" i="1" l="1"/>
  <c r="K111" i="1"/>
  <c r="K109" i="1"/>
  <c r="K98" i="1"/>
  <c r="K99" i="1"/>
  <c r="K100" i="1"/>
  <c r="K101" i="1"/>
  <c r="K102" i="1"/>
  <c r="K103" i="1"/>
  <c r="K104" i="1"/>
  <c r="K105" i="1"/>
  <c r="K106" i="1"/>
  <c r="K107" i="1"/>
  <c r="K97" i="1"/>
  <c r="K93" i="1"/>
  <c r="K88" i="1"/>
  <c r="K80" i="1"/>
  <c r="K74" i="1"/>
  <c r="K75" i="1"/>
  <c r="K77" i="1"/>
  <c r="K61" i="1"/>
  <c r="K62" i="1"/>
  <c r="K63" i="1"/>
  <c r="K64" i="1"/>
  <c r="K65" i="1"/>
  <c r="K66" i="1"/>
  <c r="K67" i="1"/>
  <c r="K68" i="1"/>
  <c r="K69" i="1"/>
  <c r="K70" i="1"/>
  <c r="K71" i="1"/>
  <c r="K72" i="1"/>
  <c r="K73" i="1"/>
  <c r="K60" i="1"/>
  <c r="K49" i="1"/>
  <c r="K50" i="1"/>
  <c r="K51" i="1"/>
  <c r="K52" i="1"/>
  <c r="K53" i="1"/>
  <c r="K54" i="1"/>
  <c r="K55" i="1"/>
  <c r="K56" i="1"/>
  <c r="K57" i="1"/>
  <c r="K58" i="1"/>
  <c r="K48" i="1"/>
  <c r="K43" i="1"/>
  <c r="K41" i="1"/>
  <c r="K39" i="1"/>
  <c r="K27" i="1"/>
  <c r="K29" i="1"/>
  <c r="K30" i="1"/>
  <c r="K31" i="1"/>
  <c r="K33" i="1"/>
  <c r="K34" i="1"/>
  <c r="K35" i="1"/>
  <c r="K36" i="1"/>
  <c r="K37" i="1"/>
  <c r="K25" i="1"/>
  <c r="K23" i="1"/>
  <c r="K19" i="1"/>
  <c r="K20" i="1"/>
  <c r="K21" i="1"/>
  <c r="K18" i="1"/>
  <c r="K11" i="1"/>
  <c r="K12" i="1"/>
  <c r="K13" i="1"/>
  <c r="K14" i="1"/>
  <c r="K15" i="1"/>
  <c r="K10" i="1"/>
  <c r="L111" i="1"/>
  <c r="L110" i="1"/>
  <c r="L109" i="1"/>
  <c r="L107" i="1"/>
  <c r="L106" i="1"/>
  <c r="L105" i="1"/>
  <c r="L104" i="1"/>
  <c r="L103" i="1"/>
  <c r="L102" i="1"/>
  <c r="L101" i="1"/>
  <c r="L100" i="1"/>
  <c r="L99" i="1"/>
  <c r="L98" i="1"/>
  <c r="L97" i="1"/>
  <c r="L93" i="1"/>
  <c r="L88" i="1"/>
  <c r="L80" i="1"/>
  <c r="L77" i="1"/>
  <c r="L75" i="1"/>
  <c r="L74" i="1"/>
  <c r="L73" i="1"/>
  <c r="L72" i="1"/>
  <c r="L71" i="1"/>
  <c r="L70" i="1"/>
  <c r="L69" i="1"/>
  <c r="L68" i="1"/>
  <c r="L67" i="1"/>
  <c r="L66" i="1"/>
  <c r="L65" i="1"/>
  <c r="L64" i="1"/>
  <c r="L63" i="1"/>
  <c r="L62" i="1"/>
  <c r="L61" i="1"/>
  <c r="L60" i="1"/>
  <c r="L58" i="1"/>
  <c r="L57" i="1"/>
  <c r="L56" i="1"/>
  <c r="L55" i="1"/>
  <c r="L54" i="1"/>
  <c r="L53" i="1"/>
  <c r="L52" i="1"/>
  <c r="L51" i="1"/>
  <c r="L50" i="1"/>
  <c r="L49" i="1"/>
  <c r="L48" i="1"/>
  <c r="L43" i="1"/>
  <c r="L41" i="1"/>
  <c r="L39" i="1"/>
  <c r="L37" i="1"/>
  <c r="L36" i="1"/>
  <c r="L35" i="1"/>
  <c r="L34" i="1"/>
  <c r="L33" i="1"/>
  <c r="L31" i="1"/>
  <c r="L30" i="1"/>
  <c r="L29" i="1"/>
  <c r="L27" i="1"/>
  <c r="L25" i="1"/>
  <c r="L23" i="1"/>
  <c r="L21" i="1"/>
  <c r="L20" i="1"/>
  <c r="L19" i="1"/>
  <c r="L15" i="1"/>
  <c r="L14" i="1"/>
  <c r="L13" i="1"/>
  <c r="L12" i="1"/>
  <c r="L11" i="1"/>
  <c r="L10" i="1"/>
  <c r="AD74" i="1" l="1"/>
  <c r="AD36" i="1" l="1"/>
  <c r="AD11" i="1" l="1"/>
  <c r="G18" i="1" l="1"/>
  <c r="G19" i="1"/>
  <c r="G20" i="1"/>
  <c r="G21" i="1"/>
  <c r="G23" i="1"/>
  <c r="G24" i="1"/>
  <c r="G25" i="1"/>
  <c r="G27" i="1"/>
  <c r="G28" i="1"/>
  <c r="G29" i="1"/>
  <c r="G31" i="1"/>
  <c r="G32" i="1"/>
  <c r="G33" i="1"/>
  <c r="G34" i="1"/>
  <c r="G35" i="1"/>
  <c r="G36" i="1"/>
  <c r="G37" i="1"/>
  <c r="G39" i="1"/>
  <c r="G40" i="1"/>
  <c r="G41" i="1"/>
  <c r="G43" i="1"/>
  <c r="G48" i="1"/>
  <c r="G49" i="1"/>
  <c r="G50" i="1"/>
  <c r="G51" i="1"/>
  <c r="G52" i="1"/>
  <c r="G53" i="1"/>
  <c r="G54" i="1"/>
  <c r="G55" i="1"/>
  <c r="G56" i="1"/>
  <c r="G57" i="1"/>
  <c r="G58" i="1"/>
  <c r="G60" i="1"/>
  <c r="G61" i="1"/>
  <c r="G62" i="1"/>
  <c r="G63" i="1"/>
  <c r="G64" i="1"/>
  <c r="G65" i="1"/>
  <c r="G66" i="1"/>
  <c r="G67" i="1"/>
  <c r="G68" i="1"/>
  <c r="G69" i="1"/>
  <c r="G70" i="1"/>
  <c r="G71" i="1"/>
  <c r="G72" i="1"/>
  <c r="G73" i="1"/>
  <c r="G74" i="1"/>
  <c r="G77" i="1"/>
  <c r="G80" i="1"/>
  <c r="G88" i="1"/>
  <c r="G93" i="1"/>
  <c r="G97" i="1"/>
  <c r="G98" i="1"/>
  <c r="G99" i="1"/>
  <c r="G100" i="1"/>
  <c r="G101" i="1"/>
  <c r="G102" i="1"/>
  <c r="G103" i="1"/>
  <c r="G104" i="1"/>
  <c r="G105" i="1"/>
  <c r="G106" i="1"/>
  <c r="G109" i="1"/>
  <c r="G110" i="1"/>
  <c r="G111" i="1"/>
  <c r="G117" i="1"/>
  <c r="AD110" i="1" l="1"/>
  <c r="AD111" i="1"/>
  <c r="AD109" i="1"/>
  <c r="M110" i="1"/>
  <c r="M111" i="1"/>
  <c r="J110" i="1"/>
  <c r="J111" i="1"/>
  <c r="M109" i="1"/>
  <c r="M98" i="1"/>
  <c r="M99" i="1"/>
  <c r="M100" i="1"/>
  <c r="M101" i="1"/>
  <c r="M102" i="1"/>
  <c r="M103" i="1"/>
  <c r="M104" i="1"/>
  <c r="M105" i="1"/>
  <c r="M106" i="1"/>
  <c r="M107" i="1"/>
  <c r="J98" i="1"/>
  <c r="J99" i="1"/>
  <c r="J100" i="1"/>
  <c r="J101" i="1"/>
  <c r="J102" i="1"/>
  <c r="J103" i="1"/>
  <c r="J104" i="1"/>
  <c r="J105" i="1"/>
  <c r="J106" i="1"/>
  <c r="J107" i="1"/>
  <c r="M97" i="1"/>
  <c r="AD98" i="1"/>
  <c r="AD99" i="1"/>
  <c r="AD100" i="1"/>
  <c r="AD101" i="1"/>
  <c r="AD102" i="1"/>
  <c r="AD106" i="1"/>
  <c r="AD107" i="1"/>
  <c r="AD97" i="1"/>
  <c r="AD93" i="1"/>
  <c r="AD88" i="1"/>
  <c r="M93" i="1"/>
  <c r="J93" i="1"/>
  <c r="M88" i="1"/>
  <c r="J88" i="1"/>
  <c r="AD61" i="1"/>
  <c r="AD62" i="1"/>
  <c r="AD63" i="1"/>
  <c r="AD64" i="1"/>
  <c r="AD65" i="1"/>
  <c r="AD66" i="1"/>
  <c r="AD67" i="1"/>
  <c r="AD68" i="1"/>
  <c r="AD69" i="1"/>
  <c r="AD70" i="1"/>
  <c r="AD71" i="1"/>
  <c r="AD72" i="1"/>
  <c r="AD75" i="1"/>
  <c r="AD77" i="1"/>
  <c r="AD60" i="1"/>
  <c r="M61" i="1"/>
  <c r="M62" i="1"/>
  <c r="M63" i="1"/>
  <c r="M64" i="1"/>
  <c r="M65" i="1"/>
  <c r="M66" i="1"/>
  <c r="M67" i="1"/>
  <c r="M68" i="1"/>
  <c r="M70" i="1"/>
  <c r="M71" i="1"/>
  <c r="M72" i="1"/>
  <c r="M73" i="1"/>
  <c r="M74" i="1"/>
  <c r="M77" i="1"/>
  <c r="J61" i="1"/>
  <c r="J62" i="1"/>
  <c r="J63" i="1"/>
  <c r="J66" i="1"/>
  <c r="J70" i="1"/>
  <c r="J72" i="1"/>
  <c r="J73" i="1"/>
  <c r="J75" i="1"/>
  <c r="J77" i="1"/>
  <c r="M60" i="1"/>
  <c r="J60" i="1"/>
  <c r="AD49" i="1"/>
  <c r="AD50" i="1"/>
  <c r="AD51" i="1"/>
  <c r="AD52" i="1"/>
  <c r="AD53" i="1"/>
  <c r="AD54" i="1"/>
  <c r="AD55" i="1"/>
  <c r="AD56" i="1"/>
  <c r="AD57" i="1"/>
  <c r="AD58" i="1"/>
  <c r="AD48" i="1"/>
  <c r="M49" i="1"/>
  <c r="M50" i="1"/>
  <c r="M51" i="1"/>
  <c r="M52" i="1"/>
  <c r="M53" i="1"/>
  <c r="M54" i="1"/>
  <c r="M55" i="1"/>
  <c r="M56" i="1"/>
  <c r="M57" i="1"/>
  <c r="M58" i="1"/>
  <c r="J53" i="1"/>
  <c r="J54" i="1"/>
  <c r="J55" i="1"/>
  <c r="J56" i="1"/>
  <c r="J57" i="1"/>
  <c r="M48" i="1"/>
  <c r="AD43" i="1"/>
  <c r="M43" i="1"/>
  <c r="J43" i="1"/>
  <c r="AD40" i="1"/>
  <c r="AD41" i="1"/>
  <c r="AD39" i="1"/>
  <c r="M40" i="1"/>
  <c r="M41" i="1"/>
  <c r="M39" i="1"/>
  <c r="J41" i="1"/>
  <c r="J39" i="1"/>
  <c r="AD27" i="1"/>
  <c r="AD28" i="1"/>
  <c r="AD29" i="1"/>
  <c r="AD30" i="1"/>
  <c r="AD31" i="1"/>
  <c r="AD32" i="1"/>
  <c r="AD33" i="1"/>
  <c r="AD34" i="1"/>
  <c r="AD35" i="1"/>
  <c r="AD37" i="1"/>
  <c r="M27" i="1"/>
  <c r="M29" i="1"/>
  <c r="M30" i="1"/>
  <c r="M31" i="1"/>
  <c r="M32" i="1"/>
  <c r="M33" i="1"/>
  <c r="M34" i="1"/>
  <c r="M35" i="1"/>
  <c r="M36" i="1"/>
  <c r="M37" i="1"/>
  <c r="J27" i="1"/>
  <c r="J29" i="1"/>
  <c r="J30" i="1"/>
  <c r="J31" i="1"/>
  <c r="J33" i="1"/>
  <c r="J34" i="1"/>
  <c r="J35" i="1"/>
  <c r="J36" i="1"/>
  <c r="J37" i="1"/>
  <c r="AD24" i="1"/>
  <c r="AD25" i="1"/>
  <c r="AD23" i="1"/>
  <c r="M24" i="1"/>
  <c r="M25" i="1"/>
  <c r="M23" i="1"/>
  <c r="J25" i="1"/>
  <c r="J23" i="1"/>
  <c r="AD19" i="1"/>
  <c r="AD20" i="1"/>
  <c r="AD21" i="1"/>
  <c r="AD18" i="1"/>
  <c r="M19" i="1"/>
  <c r="M20" i="1"/>
  <c r="M21" i="1"/>
  <c r="M18" i="1"/>
  <c r="J19" i="1"/>
  <c r="J20" i="1"/>
  <c r="J21" i="1"/>
  <c r="J18" i="1"/>
  <c r="AD12" i="1"/>
  <c r="AD13" i="1"/>
  <c r="AD14" i="1"/>
  <c r="M11" i="1"/>
  <c r="M12" i="1"/>
  <c r="M13" i="1"/>
  <c r="M14" i="1"/>
  <c r="M15" i="1"/>
  <c r="J11" i="1"/>
  <c r="J12" i="1"/>
  <c r="J13" i="1"/>
  <c r="J14" i="1"/>
  <c r="J15" i="1"/>
  <c r="H11" i="1"/>
  <c r="AD10" i="1"/>
  <c r="H12" i="1" l="1"/>
  <c r="H13" i="1" s="1"/>
  <c r="H14" i="1" s="1"/>
  <c r="H15" i="1" s="1"/>
  <c r="H18" i="1" s="1"/>
  <c r="J80" i="1"/>
  <c r="J10" i="1"/>
  <c r="N118" i="1" l="1"/>
  <c r="M80" i="1" l="1"/>
  <c r="M10" i="1"/>
  <c r="AG118" i="1" l="1"/>
  <c r="G118" i="1" s="1"/>
  <c r="H19" i="1" l="1"/>
  <c r="H20" i="1" s="1"/>
  <c r="H21" i="1" s="1"/>
  <c r="A11" i="1"/>
  <c r="A12" i="1" s="1"/>
  <c r="A13" i="1" s="1"/>
  <c r="A14" i="1" s="1"/>
  <c r="A15" i="1" s="1"/>
  <c r="AD80" i="1"/>
  <c r="P11" i="1" l="1"/>
  <c r="H23" i="1"/>
  <c r="H24" i="1" s="1"/>
  <c r="H25" i="1" s="1"/>
  <c r="H27" i="1" s="1"/>
  <c r="A5" i="2"/>
  <c r="P12" i="1" l="1"/>
  <c r="H28" i="1"/>
  <c r="H29" i="1" s="1"/>
  <c r="H30" i="1" s="1"/>
  <c r="H31" i="1" s="1"/>
  <c r="H32" i="1" s="1"/>
  <c r="H33" i="1" s="1"/>
  <c r="H34" i="1" s="1"/>
  <c r="H35" i="1" s="1"/>
  <c r="H36" i="1" s="1"/>
  <c r="H37" i="1" s="1"/>
  <c r="K35" i="2"/>
  <c r="P13" i="1" l="1"/>
  <c r="H39" i="1"/>
  <c r="H40" i="1" l="1"/>
  <c r="H41" i="1" s="1"/>
  <c r="H43" i="1" s="1"/>
  <c r="H44" i="1" s="1"/>
  <c r="H45" i="1" s="1"/>
  <c r="H46" i="1" s="1"/>
  <c r="A18" i="1"/>
  <c r="P14" i="1"/>
  <c r="H48" i="1" l="1"/>
  <c r="P15" i="1"/>
  <c r="H49" i="1" l="1"/>
  <c r="H50" i="1" s="1"/>
  <c r="H51" i="1" s="1"/>
  <c r="H52" i="1" s="1"/>
  <c r="H53" i="1" s="1"/>
  <c r="H54" i="1" s="1"/>
  <c r="H55" i="1" s="1"/>
  <c r="H56" i="1" s="1"/>
  <c r="H57" i="1" s="1"/>
  <c r="H58" i="1" s="1"/>
  <c r="H60" i="1" s="1"/>
  <c r="H61" i="1" s="1"/>
  <c r="H62" i="1" s="1"/>
  <c r="H63" i="1" s="1"/>
  <c r="H64" i="1" s="1"/>
  <c r="H65" i="1" s="1"/>
  <c r="H66" i="1" s="1"/>
  <c r="H67" i="1" l="1"/>
  <c r="H68" i="1" s="1"/>
  <c r="H69" i="1" s="1"/>
  <c r="H70" i="1" s="1"/>
  <c r="H71" i="1" s="1"/>
  <c r="H72" i="1" s="1"/>
  <c r="H73" i="1" s="1"/>
  <c r="H74" i="1" s="1"/>
  <c r="H75" i="1" s="1"/>
  <c r="H76" i="1" s="1"/>
  <c r="H77" i="1" s="1"/>
  <c r="H80" i="1" s="1"/>
  <c r="H81" i="1" s="1"/>
  <c r="H82" i="1" s="1"/>
  <c r="H83" i="1" l="1"/>
  <c r="H84" i="1" s="1"/>
  <c r="H85" i="1" s="1"/>
  <c r="H86" i="1" s="1"/>
  <c r="H88" i="1" s="1"/>
  <c r="H89" i="1" s="1"/>
  <c r="H90" i="1" s="1"/>
  <c r="H91" i="1" s="1"/>
  <c r="H93" i="1" s="1"/>
  <c r="H94" i="1" l="1"/>
  <c r="H95" i="1" s="1"/>
  <c r="H97" i="1" l="1"/>
  <c r="H98" i="1" s="1"/>
  <c r="H99" i="1" s="1"/>
  <c r="H100" i="1" s="1"/>
  <c r="H101" i="1" s="1"/>
  <c r="H102" i="1" s="1"/>
  <c r="H103" i="1" s="1"/>
  <c r="H104" i="1" s="1"/>
  <c r="H105" i="1" s="1"/>
  <c r="H106" i="1" s="1"/>
  <c r="H107" i="1" s="1"/>
  <c r="H109" i="1" l="1"/>
  <c r="H110" i="1" s="1"/>
  <c r="A19" i="1"/>
  <c r="A20" i="1" s="1"/>
  <c r="H111" i="1" l="1"/>
  <c r="H112" i="1" s="1"/>
  <c r="H113" i="1" s="1"/>
  <c r="H114" i="1" s="1"/>
  <c r="H115" i="1" s="1"/>
  <c r="H116" i="1" s="1"/>
  <c r="P19" i="1"/>
  <c r="A21" i="1" l="1"/>
  <c r="P20" i="1"/>
  <c r="A23" i="1" l="1"/>
  <c r="P21" i="1"/>
  <c r="A24" i="1" l="1"/>
  <c r="P23" i="1"/>
  <c r="A25" i="1" l="1"/>
  <c r="A27" i="1" s="1"/>
  <c r="P24" i="1"/>
  <c r="P25" i="1" l="1"/>
  <c r="A28" i="1" l="1"/>
  <c r="P27" i="1"/>
  <c r="A29" i="1" l="1"/>
  <c r="A30" i="1" l="1"/>
  <c r="P29" i="1"/>
  <c r="A31" i="1" l="1"/>
  <c r="P30" i="1"/>
  <c r="A32" i="1" l="1"/>
  <c r="P31" i="1"/>
  <c r="A33" i="1" l="1"/>
  <c r="A34" i="1" l="1"/>
  <c r="P33" i="1"/>
  <c r="A35" i="1" l="1"/>
  <c r="P34" i="1"/>
  <c r="A36" i="1" l="1"/>
  <c r="P35" i="1"/>
  <c r="A37" i="1" l="1"/>
  <c r="P36" i="1"/>
  <c r="P37" i="1" l="1"/>
  <c r="A39" i="1"/>
  <c r="A40" i="1" s="1"/>
  <c r="A41" i="1" s="1"/>
  <c r="P39" i="1" l="1"/>
  <c r="A43" i="1" l="1"/>
  <c r="P41" i="1" l="1"/>
  <c r="A44" i="1" l="1"/>
  <c r="P44" i="1" l="1"/>
  <c r="A45" i="1"/>
  <c r="P43" i="1"/>
  <c r="P45" i="1" l="1"/>
  <c r="A46" i="1"/>
  <c r="A48" i="1" s="1"/>
  <c r="P46" i="1" l="1"/>
  <c r="A49" i="1" l="1"/>
  <c r="A50" i="1" l="1"/>
  <c r="A51" i="1" l="1"/>
  <c r="P50" i="1"/>
  <c r="A52" i="1" l="1"/>
  <c r="P51" i="1"/>
  <c r="A53" i="1" l="1"/>
  <c r="A54" i="1" l="1"/>
  <c r="P53" i="1"/>
  <c r="A55" i="1" l="1"/>
  <c r="P54" i="1"/>
  <c r="A56" i="1" l="1"/>
  <c r="P55" i="1"/>
  <c r="A57" i="1" l="1"/>
  <c r="P56" i="1"/>
  <c r="A58" i="1" l="1"/>
  <c r="P57" i="1"/>
  <c r="P58" i="1" l="1"/>
  <c r="A60" i="1"/>
  <c r="A61" i="1" l="1"/>
  <c r="P60" i="1"/>
  <c r="A62" i="1" l="1"/>
  <c r="P61" i="1"/>
  <c r="A63" i="1" l="1"/>
  <c r="P62" i="1"/>
  <c r="A64" i="1" l="1"/>
  <c r="P63" i="1"/>
  <c r="A65" i="1" l="1"/>
  <c r="A66" i="1" l="1"/>
  <c r="A67" i="1" s="1"/>
  <c r="A68" i="1" s="1"/>
  <c r="A69" i="1" s="1"/>
  <c r="A70" i="1" s="1"/>
  <c r="A71" i="1" s="1"/>
  <c r="A72" i="1" s="1"/>
  <c r="A73" i="1" s="1"/>
  <c r="P66" i="1" l="1"/>
  <c r="P70" i="1" l="1"/>
  <c r="P72" i="1" l="1"/>
  <c r="A74" i="1" l="1"/>
  <c r="A75" i="1" s="1"/>
  <c r="P73" i="1"/>
  <c r="P75" i="1" l="1"/>
  <c r="A76" i="1"/>
  <c r="A77" i="1" l="1"/>
  <c r="A80" i="1" s="1"/>
  <c r="P76" i="1"/>
  <c r="P77" i="1" l="1"/>
  <c r="A81" i="1" l="1"/>
  <c r="A82" i="1" l="1"/>
  <c r="A83" i="1" s="1"/>
  <c r="A84" i="1" s="1"/>
  <c r="A85" i="1" s="1"/>
  <c r="A86" i="1" s="1"/>
  <c r="P80" i="1"/>
  <c r="P82" i="1" l="1"/>
  <c r="P84" i="1" l="1"/>
  <c r="A88" i="1" l="1"/>
  <c r="P85" i="1"/>
  <c r="P86" i="1" l="1"/>
  <c r="P88" i="1" l="1"/>
  <c r="A89" i="1"/>
  <c r="P89" i="1" l="1"/>
  <c r="A90" i="1"/>
  <c r="A91" i="1" l="1"/>
  <c r="A93" i="1" s="1"/>
  <c r="P90" i="1"/>
  <c r="P91" i="1" l="1"/>
  <c r="A94" i="1" l="1"/>
  <c r="P93" i="1"/>
  <c r="A95" i="1" l="1"/>
  <c r="A97" i="1" s="1"/>
  <c r="P95" i="1" l="1"/>
  <c r="A98" i="1" l="1"/>
  <c r="A99" i="1" l="1"/>
  <c r="P98" i="1"/>
  <c r="A100" i="1" l="1"/>
  <c r="P99" i="1"/>
  <c r="A101" i="1" l="1"/>
  <c r="P100" i="1"/>
  <c r="P101" i="1" l="1"/>
  <c r="A102" i="1"/>
  <c r="A103" i="1" l="1"/>
  <c r="P102" i="1"/>
  <c r="P103" i="1" l="1"/>
  <c r="A104" i="1"/>
  <c r="A105" i="1" l="1"/>
  <c r="P104" i="1"/>
  <c r="A106" i="1" l="1"/>
  <c r="P105" i="1"/>
  <c r="A107" i="1" l="1"/>
  <c r="A109" i="1" s="1"/>
  <c r="P106" i="1"/>
  <c r="P107" i="1" l="1"/>
  <c r="A110" i="1" l="1"/>
  <c r="P110" i="1" l="1"/>
  <c r="A111" i="1"/>
  <c r="A112" i="1" l="1"/>
  <c r="P111" i="1"/>
  <c r="A113" i="1" l="1"/>
  <c r="P112" i="1"/>
  <c r="A114" i="1" l="1"/>
  <c r="A115" i="1" s="1"/>
  <c r="A116" i="1" s="1"/>
  <c r="P115" i="1" l="1"/>
  <c r="P116" i="1"/>
</calcChain>
</file>

<file path=xl/comments1.xml><?xml version="1.0" encoding="utf-8"?>
<comments xmlns="http://schemas.openxmlformats.org/spreadsheetml/2006/main">
  <authors>
    <author>Stephanie Carter</author>
  </authors>
  <commentList>
    <comment ref="AD5" authorId="0" shapeId="0">
      <text>
        <r>
          <rPr>
            <b/>
            <sz val="9"/>
            <color indexed="81"/>
            <rFont val="Tahoma"/>
            <family val="2"/>
          </rPr>
          <t>Stephanie Carter:</t>
        </r>
        <r>
          <rPr>
            <sz val="9"/>
            <color indexed="81"/>
            <rFont val="Tahoma"/>
            <family val="2"/>
          </rPr>
          <t xml:space="preserve">
(total amount due)- (current tax)-(cost of sale)
</t>
        </r>
      </text>
    </comment>
    <comment ref="AE5" authorId="0" shapeId="0">
      <text>
        <r>
          <rPr>
            <b/>
            <sz val="9"/>
            <color indexed="81"/>
            <rFont val="Tahoma"/>
            <family val="2"/>
          </rPr>
          <t>Stephanie Carter:</t>
        </r>
        <r>
          <rPr>
            <sz val="9"/>
            <color indexed="81"/>
            <rFont val="Tahoma"/>
            <family val="2"/>
          </rPr>
          <t xml:space="preserve">
(currrent fall tax/pen not to be cert)</t>
        </r>
      </text>
    </comment>
    <comment ref="AF5" authorId="0" shapeId="0">
      <text>
        <r>
          <rPr>
            <b/>
            <sz val="9"/>
            <color indexed="81"/>
            <rFont val="Tahoma"/>
            <family val="2"/>
          </rPr>
          <t>Stephanie Carter:</t>
        </r>
        <r>
          <rPr>
            <sz val="9"/>
            <color indexed="81"/>
            <rFont val="Tahoma"/>
            <family val="2"/>
          </rPr>
          <t xml:space="preserve">
(ad+sale)</t>
        </r>
      </text>
    </comment>
    <comment ref="AG5" authorId="0" shapeId="0">
      <text>
        <r>
          <rPr>
            <b/>
            <sz val="9"/>
            <color indexed="81"/>
            <rFont val="Tahoma"/>
            <family val="2"/>
          </rPr>
          <t>Stephanie Carter:</t>
        </r>
        <r>
          <rPr>
            <sz val="9"/>
            <color indexed="81"/>
            <rFont val="Tahoma"/>
            <family val="2"/>
          </rPr>
          <t xml:space="preserve">
(total amount due)</t>
        </r>
      </text>
    </comment>
  </commentList>
</comments>
</file>

<file path=xl/sharedStrings.xml><?xml version="1.0" encoding="utf-8"?>
<sst xmlns="http://schemas.openxmlformats.org/spreadsheetml/2006/main" count="836" uniqueCount="612">
  <si>
    <t>BEAN BLOSSOM</t>
  </si>
  <si>
    <t>STINESVILLE</t>
  </si>
  <si>
    <t>BENTON</t>
  </si>
  <si>
    <t>BLOOMINGTON TWP</t>
  </si>
  <si>
    <t>BLOOMINGTON CITY</t>
  </si>
  <si>
    <t>CLEAR CREEK TWP</t>
  </si>
  <si>
    <t>PERRY TWP</t>
  </si>
  <si>
    <t>PERRY CITY</t>
  </si>
  <si>
    <t>POLK TWP</t>
  </si>
  <si>
    <t>RICHLAND TWP</t>
  </si>
  <si>
    <t>SALT CREEK TWP</t>
  </si>
  <si>
    <t>VAN BUREN TWP</t>
  </si>
  <si>
    <t>WASHINGTON TWP</t>
  </si>
  <si>
    <t>PROPERTY ADDRESS</t>
  </si>
  <si>
    <t>Line #</t>
  </si>
  <si>
    <t>Certificate #</t>
  </si>
  <si>
    <t>Tax Sale Buyer</t>
  </si>
  <si>
    <t>Buyer Phone #</t>
  </si>
  <si>
    <t>Buyer's Address</t>
  </si>
  <si>
    <t>Overbid</t>
  </si>
  <si>
    <t>Add'l Cost</t>
  </si>
  <si>
    <t>Taxes Paid</t>
  </si>
  <si>
    <t>Date Paid</t>
  </si>
  <si>
    <t>Warrant #</t>
  </si>
  <si>
    <t>Date</t>
  </si>
  <si>
    <t>Quietus #</t>
  </si>
  <si>
    <t>Amount of</t>
  </si>
  <si>
    <t>taxes and</t>
  </si>
  <si>
    <t>penalty</t>
  </si>
  <si>
    <t>taxes for</t>
  </si>
  <si>
    <t>current year</t>
  </si>
  <si>
    <t>(Minimum Bid)</t>
  </si>
  <si>
    <t>Paid Redemption To:</t>
  </si>
  <si>
    <t>INDIAN CREEK TWP</t>
  </si>
  <si>
    <t>Name</t>
  </si>
  <si>
    <t>LEGAL DESCRIPTION</t>
  </si>
  <si>
    <t xml:space="preserve"> </t>
  </si>
  <si>
    <t>Monroe County Tax Sale</t>
  </si>
  <si>
    <t># of Certificates:</t>
  </si>
  <si>
    <t>Parcel #</t>
  </si>
  <si>
    <t>Property Address:</t>
  </si>
  <si>
    <t>Minimum Bid:</t>
  </si>
  <si>
    <t>Sold For:</t>
  </si>
  <si>
    <t>Overbid:</t>
  </si>
  <si>
    <t>Tax Sale Buyer:</t>
  </si>
  <si>
    <t>Bidder #</t>
  </si>
  <si>
    <t>Total Sales</t>
  </si>
  <si>
    <t>6. Make copy of check</t>
  </si>
  <si>
    <t>7. Hand this sheet and check for Quietus</t>
  </si>
  <si>
    <t>Quietus, Certificates, Funds</t>
  </si>
  <si>
    <t>11. Distribution:</t>
  </si>
  <si>
    <t>Tax Sale Buyer: Copy of this page, Quietus, Certificate</t>
  </si>
  <si>
    <t>Tax Sale File: Copy of Check, Completed W-9, Quietus, Copy of certificate</t>
  </si>
  <si>
    <t>3. Verify total of funds presented with total sales on this sheet</t>
  </si>
  <si>
    <t>8. Have buyer fill out W-9 and give the buyer Consent packet</t>
  </si>
  <si>
    <t>After Auction Transactions:</t>
  </si>
  <si>
    <t>Phone</t>
  </si>
  <si>
    <t>9. Once Quietus is created, take these to Treasurers:</t>
  </si>
  <si>
    <t>10. Treasurers stamp Certificates</t>
  </si>
  <si>
    <t>Treasurers: Quietus &amp; Funds</t>
  </si>
  <si>
    <t>1. Select Bidder # from list</t>
  </si>
  <si>
    <t>KEY:</t>
  </si>
  <si>
    <t>TOTAL:</t>
  </si>
  <si>
    <t>2. Select Certificate No's from drop down/Ensure # of Cert matches receipt#</t>
  </si>
  <si>
    <t>PROPERTIES SOLD:</t>
  </si>
  <si>
    <t>PROPERTIES WITH NO BID:</t>
  </si>
  <si>
    <t>ELLETTSVILLE</t>
  </si>
  <si>
    <t>CompanyName</t>
  </si>
  <si>
    <t>Email</t>
  </si>
  <si>
    <t>TSBNumber</t>
  </si>
  <si>
    <t>Amount of Sale</t>
  </si>
  <si>
    <t>Redeemed By:</t>
  </si>
  <si>
    <t>Amounts Paid</t>
  </si>
  <si>
    <t>REDEMPTION TO TAX SALE BUYER</t>
  </si>
  <si>
    <t>Tax Sale Buyer Assignment: Name &amp; Date</t>
  </si>
  <si>
    <t>ASSIGNMENT</t>
  </si>
  <si>
    <t>of</t>
  </si>
  <si>
    <t>sale</t>
  </si>
  <si>
    <t xml:space="preserve"> Amount</t>
  </si>
  <si>
    <t>due</t>
  </si>
  <si>
    <t>Costs</t>
  </si>
  <si>
    <t>TAX SALE SURPLUS</t>
  </si>
  <si>
    <t>Tax Title Deed Processed</t>
  </si>
  <si>
    <t>Transfer Date</t>
  </si>
  <si>
    <t>Amount Issued</t>
  </si>
  <si>
    <t>Issued To:</t>
  </si>
  <si>
    <t>Cause Number (if applicable)</t>
  </si>
  <si>
    <r>
      <t xml:space="preserve">Sold in Auction &amp; </t>
    </r>
    <r>
      <rPr>
        <b/>
        <sz val="12"/>
        <color theme="1"/>
        <rFont val="Times New Roman"/>
        <family val="1"/>
      </rPr>
      <t>REDEEMED</t>
    </r>
  </si>
  <si>
    <r>
      <t xml:space="preserve">Paid Out &amp; </t>
    </r>
    <r>
      <rPr>
        <b/>
        <sz val="12"/>
        <color theme="1"/>
        <rFont val="Times New Roman"/>
        <family val="1"/>
      </rPr>
      <t>NOT IN SALE</t>
    </r>
  </si>
  <si>
    <r>
      <rPr>
        <b/>
        <sz val="12"/>
        <color theme="1"/>
        <rFont val="Times New Roman"/>
        <family val="1"/>
      </rPr>
      <t>Tax Title Deed</t>
    </r>
    <r>
      <rPr>
        <sz val="12"/>
        <color theme="1"/>
        <rFont val="Times New Roman"/>
        <family val="1"/>
      </rPr>
      <t xml:space="preserve"> Issued &amp; Processed</t>
    </r>
  </si>
  <si>
    <t>Assignment of Certificate</t>
  </si>
  <si>
    <t>STATE PARCEL #</t>
  </si>
  <si>
    <t>OWNER OF RECORD</t>
  </si>
  <si>
    <t>MIN BID</t>
  </si>
  <si>
    <t>REDEMPTION PAID</t>
  </si>
  <si>
    <t>5. Print Here (2x's)----------------------------------&gt;</t>
  </si>
  <si>
    <r>
      <t xml:space="preserve">Offered in sale &amp; </t>
    </r>
    <r>
      <rPr>
        <b/>
        <sz val="12"/>
        <rFont val="Times New Roman"/>
        <family val="1"/>
      </rPr>
      <t>NO BIDS</t>
    </r>
  </si>
  <si>
    <t>137B Amounts</t>
  </si>
  <si>
    <t>OWNER ADDRESS</t>
  </si>
  <si>
    <t>Deliquent</t>
  </si>
  <si>
    <t>Address1</t>
  </si>
  <si>
    <t xml:space="preserve">  City</t>
  </si>
  <si>
    <t>, State</t>
  </si>
  <si>
    <t xml:space="preserve">  ZipCode</t>
  </si>
  <si>
    <t>Parcel</t>
  </si>
  <si>
    <t>Property Address</t>
  </si>
  <si>
    <t>Overbid/Surplus Available as of end of sale date</t>
  </si>
  <si>
    <t>2022 Monroe County Tax Sale</t>
  </si>
  <si>
    <t>PROPERTIES IN 2022 TAX SALE:</t>
  </si>
  <si>
    <t>Please Note: When using this form for research purposes this is only showing the surplus amount from the date of sale. Any changes to the available surplus amount will be noted on the Tax Sale Listing tab in columns AL-AP.</t>
  </si>
  <si>
    <t>53-03-02-200-012.000-001</t>
  </si>
  <si>
    <t>Millikan, Jason &amp; Kelly Rosete</t>
  </si>
  <si>
    <t>001-00080-00 PT SW NW 2-10-2W 1.00A PLAT 21</t>
  </si>
  <si>
    <t>53-03-20-300-007.000-001</t>
  </si>
  <si>
    <t>Lane, Belinda</t>
  </si>
  <si>
    <t>001-04420-03 PT SE SW 20-10-2W 1.03A PLAT S32</t>
  </si>
  <si>
    <t>53-03-08-300-014.000-001</t>
  </si>
  <si>
    <t>Harman, Tom &amp; Connie</t>
  </si>
  <si>
    <t>001-06440-00 PT NE SW 8-10-2W 1.50A &amp; 5.5A PLAT 38&amp;33</t>
  </si>
  <si>
    <t>53-03-08-300-002.000-001</t>
  </si>
  <si>
    <t>001-06440-01 PT NE SW 08-10-2W 1.00A PLAT 39</t>
  </si>
  <si>
    <t>53-03-08-300-007.000-001</t>
  </si>
  <si>
    <t>001-06445-00 PT NW SW 8-10-2W 6.00A PLAT 17</t>
  </si>
  <si>
    <t>53-03-08-300-013.000-001</t>
  </si>
  <si>
    <t>001-06455-00 PT NE SW 8-10-2W .75A PLAT 34</t>
  </si>
  <si>
    <t>53-01-33-100-004.000-003</t>
  </si>
  <si>
    <t>B R &amp; W Associates Inc</t>
  </si>
  <si>
    <t>003-00580-00 PT N1/2 NE 33-10-1E .04A</t>
  </si>
  <si>
    <t>53-01-29-400-002.000-003</t>
  </si>
  <si>
    <t>Hoffman, Dennis J Trust</t>
  </si>
  <si>
    <t>003-04950-02 PT NW SE 29-10-1E 15.44A PLAT 39</t>
  </si>
  <si>
    <t>TJR Group LLC</t>
  </si>
  <si>
    <t>53-06-32-300-021.000-003</t>
  </si>
  <si>
    <t>Lloyd, Matthew &amp; Danza</t>
  </si>
  <si>
    <t>003-09075-07 PT NE SW 32-9-1E 5.05A PLAT 74</t>
  </si>
  <si>
    <t>53-06-08-300-014.000-003</t>
  </si>
  <si>
    <t>Incollingo, Brian M</t>
  </si>
  <si>
    <t>003-11510-00 PT SE &amp; PT SW 8-9-1E .50A</t>
  </si>
  <si>
    <t>53-05-16-301-061.000-004</t>
  </si>
  <si>
    <t>Deutsch, Randall</t>
  </si>
  <si>
    <t>012-07300-00 MARLIN HILLS PT LOTS 18 &amp; 22</t>
  </si>
  <si>
    <t>53-05-23-300-001.000-004</t>
  </si>
  <si>
    <t>012-12065-00 PT E1/2 SW 23-9-1W 3.18A PLAT 52</t>
  </si>
  <si>
    <t>53-05-32-200-030.000-004</t>
  </si>
  <si>
    <t>WHPH LLC</t>
  </si>
  <si>
    <t>012-23930-00 PT SW NW 32-9-1W 2.40 A Plat 56</t>
  </si>
  <si>
    <t>U S Assets LLC</t>
  </si>
  <si>
    <t>53-05-33-310-078.000-005</t>
  </si>
  <si>
    <t>013-18880-00 ORIG PLAT PT (N 60') 105  PLAT 105A</t>
  </si>
  <si>
    <t>53-05-33-200-023.006-005</t>
  </si>
  <si>
    <t>Waterstone Bloomington Land LLC</t>
  </si>
  <si>
    <t>013-19330-06 Morton North Lot 6 Common Area</t>
  </si>
  <si>
    <t>53-05-31-104-018.013-005</t>
  </si>
  <si>
    <t>Wampler, Rusty</t>
  </si>
  <si>
    <t>1807 W Gray St
Bloomington IN  47404-2748</t>
  </si>
  <si>
    <t>013-22720-13 Gray Lot 13</t>
  </si>
  <si>
    <t>53-05-32-409-021.000-005</t>
  </si>
  <si>
    <t>013-23100-00 FULLER AND WALDRON LOT 15</t>
  </si>
  <si>
    <t>53-05-28-202-001.000-005</t>
  </si>
  <si>
    <t>Prime Power Inc</t>
  </si>
  <si>
    <t>013-26340-00 HOTEL CAPITAL PARTNERS LOT 1  1.63A</t>
  </si>
  <si>
    <t>53-05-32-413-022.000-005</t>
  </si>
  <si>
    <t>TJR Group, LLC</t>
  </si>
  <si>
    <t>013-28140-00 ORIGINAL PLAT PT LOT 141</t>
  </si>
  <si>
    <t>53-05-33-204-102.000-005</t>
  </si>
  <si>
    <t>Thomas, Creyton J</t>
  </si>
  <si>
    <t>7291 E Saltcreek Dr
Bloomington IN  47401</t>
  </si>
  <si>
    <t>013-31670-00 KENWOOD PARK LOT 20</t>
  </si>
  <si>
    <t>53-05-28-300-170.000-005</t>
  </si>
  <si>
    <t>Kinser Flats LP</t>
  </si>
  <si>
    <t>645 South Rogers Street
Bloomington IN  47403</t>
  </si>
  <si>
    <t>013-38250-00 PT NW SW 28-9-1W 1.82A</t>
  </si>
  <si>
    <t>53-05-32-307-046.000-005</t>
  </si>
  <si>
    <t>Wolfe, Sylvia Fern</t>
  </si>
  <si>
    <t>301 N Hopewell St
Bloomington IN  47404-2852</t>
  </si>
  <si>
    <t>013-43950-00 WATERMANS S1/2 LOT 69  PLAT 69B</t>
  </si>
  <si>
    <t>53-05-32-409-053.000-005</t>
  </si>
  <si>
    <t>1021 W 7th St
Bloomington IN  47404-3649</t>
  </si>
  <si>
    <t>013-45020-00 FULLER AND WALDRON LOT 44</t>
  </si>
  <si>
    <t>53-05-32-409-023.000-005</t>
  </si>
  <si>
    <t>013-45030-00 FULLER AND WALDRON PT LOT 46 (46B)</t>
  </si>
  <si>
    <t>53-11-03-400-007.000-006</t>
  </si>
  <si>
    <t>Fleetwood, Shane &amp; Joey</t>
  </si>
  <si>
    <t>004-06050-00 PT NE SE 3-7-1W .42A  PLAT 139</t>
  </si>
  <si>
    <t>53-11-11-200-011.000-006</t>
  </si>
  <si>
    <t>Bottorff-Fettig, Alexandra</t>
  </si>
  <si>
    <t>004-10200-04 PT NW 11-7-1W 10.73 A Plat 104</t>
  </si>
  <si>
    <t>53-11-29-301-054.000-006</t>
  </si>
  <si>
    <t>Harrodsburg Church Of</t>
  </si>
  <si>
    <t>004-19960-00 HARRODSBURG LOT 26</t>
  </si>
  <si>
    <t>53-10-01-200-002.000-007</t>
  </si>
  <si>
    <t>Langley, Amanda</t>
  </si>
  <si>
    <t>005-01120-01 PT NW NW 1-7-2W 5.00A PLAT 18</t>
  </si>
  <si>
    <t>53-10-33-400-004.000-007</t>
  </si>
  <si>
    <t>Tapp, Cody Allen</t>
  </si>
  <si>
    <t>53-10-35-200-007.000-007</t>
  </si>
  <si>
    <t>Lamm, Cheryl A &amp; Lamm, Heather M</t>
  </si>
  <si>
    <t>53-10-03-300-007.000-007</t>
  </si>
  <si>
    <t>Burns, Janice L</t>
  </si>
  <si>
    <t>005-06960-02 PT NW SW 3-7-2W 2.90A</t>
  </si>
  <si>
    <t>53-08-36-300-023.000-008</t>
  </si>
  <si>
    <t>Dickens, Sandra K</t>
  </si>
  <si>
    <t>014-08520-00 Dickens Tract in Mickey Reeves Type E</t>
  </si>
  <si>
    <t>53-08-17-406-028.000-008</t>
  </si>
  <si>
    <t>Hobbit Homes LLC</t>
  </si>
  <si>
    <t>014-08850-15 WHITETHORN @ WILLOW CREEK PH 1 LOT 15</t>
  </si>
  <si>
    <t>53-08-06-100-079.000-008</t>
  </si>
  <si>
    <t>LTB Properties LLC</t>
  </si>
  <si>
    <t>014-09960-00 SEMINARY PT LOT 181 (1.67A)  PLAT 181E</t>
  </si>
  <si>
    <t>53-08-17-304-038.000-008</t>
  </si>
  <si>
    <t>014-17091-91 BATCHELOR HEIGHTS SEC 1 LOT 91</t>
  </si>
  <si>
    <t>53-08-17-304-005.000-008</t>
  </si>
  <si>
    <t>014-17091-92 BATCHELOR HEIGHTS SEC 1 LOT 92</t>
  </si>
  <si>
    <t>53-08-17-304-100.000-008</t>
  </si>
  <si>
    <t>014-17091-93 BATCHELOR HEIGHTS SEC 1 LOT 93</t>
  </si>
  <si>
    <t>53-08-17-304-057.000-008</t>
  </si>
  <si>
    <t>014-17091-94 BATCHELOR HEIGHTS SEC 1 LOT 94  &amp; PT LOT 93</t>
  </si>
  <si>
    <t>53-08-17-303-022.000-008</t>
  </si>
  <si>
    <t>Pacheco Family Trust</t>
  </si>
  <si>
    <t>014-17093-78 THE HIGHLANDS PH 2 LOT 78</t>
  </si>
  <si>
    <t>53-08-17-301-093.392-008</t>
  </si>
  <si>
    <t>Slaughter, Owen &amp; Courtney</t>
  </si>
  <si>
    <t>014-17396-92 Highlands Ph 6 Sec 3 Lot 392</t>
  </si>
  <si>
    <t>53-08-17-108-001.000-008</t>
  </si>
  <si>
    <t>Jenks, Lisa A</t>
  </si>
  <si>
    <t>014-17410-21 COUNTRY CLUB HILLS PH 2 SEC 1 LOT 21</t>
  </si>
  <si>
    <t>53-08-21-200-020.000-008</t>
  </si>
  <si>
    <t>Summers, Sam</t>
  </si>
  <si>
    <t>014-21840-00 PT E1/2 NW 21-8-1W 1.00A</t>
  </si>
  <si>
    <t>53-08-15-402-007.000-009</t>
  </si>
  <si>
    <t>Morgan, William</t>
  </si>
  <si>
    <t>015-04435-36 JACKSON MILL SEC 2 LOT 36</t>
  </si>
  <si>
    <t>53-08-06-100-081.000-009</t>
  </si>
  <si>
    <t>Hukill, Marlin</t>
  </si>
  <si>
    <t>015-06010-00 PT NE NW 6-8-1W .456 A</t>
  </si>
  <si>
    <t>53-08-08-405-140.128-009</t>
  </si>
  <si>
    <t>Kane, Garrett M</t>
  </si>
  <si>
    <t>015-06515-00 Broadview 2nd Lot 128</t>
  </si>
  <si>
    <t>53-08-09-302-015.000-009</t>
  </si>
  <si>
    <t>Routsong, Nejla</t>
  </si>
  <si>
    <t>53-08-08-303-125.026-009</t>
  </si>
  <si>
    <t>Alsalem, Ghanem &amp; Eman</t>
  </si>
  <si>
    <t>015-10285-26 Woolery Woods Section 2 Lot 26</t>
  </si>
  <si>
    <t>53-01-51-608-073.000-009</t>
  </si>
  <si>
    <t>Wei, Jia</t>
  </si>
  <si>
    <t>015-16080-73 GENTRY QUARTERS PH 4 UNIT I-8</t>
  </si>
  <si>
    <t>53-08-04-401-011.000-009</t>
  </si>
  <si>
    <t>Carlton, Donald J. &amp; Donna M.</t>
  </si>
  <si>
    <t>015-26350-00 Maxwell Manors L195 &amp; Pt L196</t>
  </si>
  <si>
    <t>53-08-05-401-001.000-009</t>
  </si>
  <si>
    <t>Routsong Rentals - 1101 LLC</t>
  </si>
  <si>
    <t>015-29970-00 M M Campbell Lot 44</t>
  </si>
  <si>
    <t>53-08-08-100-042.000-009</t>
  </si>
  <si>
    <t>Routsong - Bryan St LLC</t>
  </si>
  <si>
    <t>015-34355-00 PT SE NE 8-8-1W .68A Plat 113</t>
  </si>
  <si>
    <t>53-08-10-302-006.000-009</t>
  </si>
  <si>
    <t>Roberts, Sam &amp; Valerie</t>
  </si>
  <si>
    <t>015-40810-00 SHERWOOD GREEN PH 2 SEC 2G  UNIT 132</t>
  </si>
  <si>
    <t>015-38570-00 SOUTHAMPTON 1ST LOT 5</t>
  </si>
  <si>
    <t>53-08-03-304-002.000-009</t>
  </si>
  <si>
    <t>Zemach, Eddy Mordechai Trust</t>
  </si>
  <si>
    <t>015-40190-00 ROB-BEN-MAR 2ND LOT 39</t>
  </si>
  <si>
    <t>53-01-54-081-000.000-009</t>
  </si>
  <si>
    <t>53-08-04-401-050.000-009</t>
  </si>
  <si>
    <t>015-43490-00 Maxwell Manors Lot 249</t>
  </si>
  <si>
    <t>53-01-54-672-604.000-009</t>
  </si>
  <si>
    <t>015-46726-04 Sherwood Hills Ph2 S6 Unit X4</t>
  </si>
  <si>
    <t>53-08-10-400-006.000-009</t>
  </si>
  <si>
    <t>Adam, William W</t>
  </si>
  <si>
    <t>015-53480-00 PT SW SE 10-8-1W  4.174A</t>
  </si>
  <si>
    <t>53-08-05-406-015.000-009</t>
  </si>
  <si>
    <t>Taylor, Derek C</t>
  </si>
  <si>
    <t>53-08-05-400-008.000-009</t>
  </si>
  <si>
    <t>Wineinger, Larry J</t>
  </si>
  <si>
    <t>015-60860-00 Seminary Pt Lot 54</t>
  </si>
  <si>
    <t>Address1  City, State  ZipCode</t>
  </si>
  <si>
    <t>53-08-10-407-031.000-009</t>
  </si>
  <si>
    <t>Brown, Catherine Ann</t>
  </si>
  <si>
    <t>015-66030-00 THE WOODLANDS PH 2 GARAGE 17</t>
  </si>
  <si>
    <t>53-04-24-200-040.000-011</t>
  </si>
  <si>
    <t>McCormick, Patricia D</t>
  </si>
  <si>
    <t>007-13420-00 PT SW NW 24-9-2W 1.37A  PLAT 46</t>
  </si>
  <si>
    <t>53-00-71-343-554.000-011</t>
  </si>
  <si>
    <t>Baugh, Paul</t>
  </si>
  <si>
    <t>53-04-21-100-004.000-011</t>
  </si>
  <si>
    <t>007-14740-00 PT NW NE 21-9-2W 2.44A  PLAT 33</t>
  </si>
  <si>
    <t>53-04-26-200-053.000-011</t>
  </si>
  <si>
    <t>Fitzpatrick, Jamey Joseph</t>
  </si>
  <si>
    <t>007-22750-00 PT SW NW 26-9-2W .27A  PLAT 67  (LOT 25)</t>
  </si>
  <si>
    <t>53-04-14-103-033.000-011</t>
  </si>
  <si>
    <t>Stewart, James L &amp; Khadija J</t>
  </si>
  <si>
    <t>007-22870-23 AUTUMN GROVE SEC 1 LOT 23</t>
  </si>
  <si>
    <t>53-04-24-205-011.000-011</t>
  </si>
  <si>
    <t>007-26550-38 Hoosier Aloha South Ph 1 Sec 2 Lot 38</t>
  </si>
  <si>
    <t>53-04-28-400-006.000-011</t>
  </si>
  <si>
    <t>Brock, Morgan Dean Sr</t>
  </si>
  <si>
    <t>007-28020-00 PT SW SE 28-9-2W .62 A  PLAT 24</t>
  </si>
  <si>
    <t>53-04-13-300-002.002-013</t>
  </si>
  <si>
    <t>53-04-13-300-002.003-013</t>
  </si>
  <si>
    <t>009-00595-02 Cedar Bluff Lot 5 Amendment 1 Lot 5B</t>
  </si>
  <si>
    <t>009-00595-03 Cedar Bluff Lot 5 Amendment 1 Lot 5C</t>
  </si>
  <si>
    <t>53-04-10-100-004.011-013</t>
  </si>
  <si>
    <t>New Cingular Wireless PCS, LLC</t>
  </si>
  <si>
    <t>53-04-10-207-007.000-013</t>
  </si>
  <si>
    <t>Burnette, Jordan Michael</t>
  </si>
  <si>
    <t>009-05690-00 SHARPS 2ND LOT 135</t>
  </si>
  <si>
    <t>53-07-17-300-023.000-014</t>
  </si>
  <si>
    <t>Ritter, Sandra</t>
  </si>
  <si>
    <t>010-04810-00 PT N1/2 SW 17-8-1E 3.73A  PLAT 77</t>
  </si>
  <si>
    <t>53-07-33-202-016.000-014</t>
  </si>
  <si>
    <t>Falconer, Beverly Lorraine</t>
  </si>
  <si>
    <t>010-07680-00 WINDFREE ESTATES LOT 12 &amp; 13</t>
  </si>
  <si>
    <t>53-07-33-202-045.000-014</t>
  </si>
  <si>
    <t>Kelley, Michael S &amp; JoAnn; Kelley, Alexander C</t>
  </si>
  <si>
    <t>010-09220-00 WINDFREE ESTATES LOT 25</t>
  </si>
  <si>
    <t>53-09-25-300-009.000-015</t>
  </si>
  <si>
    <t>Bastin, Tressie Rhiannon &amp; Bastin, Jeremiah James</t>
  </si>
  <si>
    <t>016-02550-00 PT NW SW 25-8-2W 5.00A  PLAT 48</t>
  </si>
  <si>
    <t>53-09-28-100-003.000-015</t>
  </si>
  <si>
    <t>OLeary, Michael A. &amp; Sandra J</t>
  </si>
  <si>
    <t>016-04130-00 PT NE NE 28-8-2W 1.23A</t>
  </si>
  <si>
    <t>53-09-28-100-008.000-015</t>
  </si>
  <si>
    <t>Deckard, Jerry W &amp; Deckard, John W</t>
  </si>
  <si>
    <t>016-05380-04 Brooks Type E Tract 2</t>
  </si>
  <si>
    <t>53-09-21-400-041.000-015</t>
  </si>
  <si>
    <t>Dorman, Patricia Ann</t>
  </si>
  <si>
    <t>016-07610-00 PT SE 21-8-2W .52A</t>
  </si>
  <si>
    <t>53-09-14-100-005.000-015</t>
  </si>
  <si>
    <t>53-09-14-200-006.000-015</t>
  </si>
  <si>
    <t>Graves, Donald L &amp; Mary Lou</t>
  </si>
  <si>
    <t>016-10360-00 PT SW NE 14-8-2W 8.64A</t>
  </si>
  <si>
    <t>016-10370-00 PT E1/2 NW 14-8-2W 20.00A</t>
  </si>
  <si>
    <t>53-09-12-402-049.000-015</t>
  </si>
  <si>
    <t>Meehan, Lawrence W</t>
  </si>
  <si>
    <t>016-15510-00 LEONARD SPRINGS LOT 34</t>
  </si>
  <si>
    <t>53-09-09-200-040.000-015</t>
  </si>
  <si>
    <t>Michael, Marvin R</t>
  </si>
  <si>
    <t>016-19140-00 PT NE NW 9-8-2W .68A  PLAT 6</t>
  </si>
  <si>
    <t>53-09-23-200-016.000-015</t>
  </si>
  <si>
    <t>Sparks, Ellen Patten</t>
  </si>
  <si>
    <t>016-26520-00 PT SE NW 23-8-2W 1.60A</t>
  </si>
  <si>
    <t>53-09-23-100-014.000-015</t>
  </si>
  <si>
    <t>Smith, William J &amp; Donna L</t>
  </si>
  <si>
    <t>53-09-16-200-014.000-015</t>
  </si>
  <si>
    <t>Duncan, Penny</t>
  </si>
  <si>
    <t>016-28740-00 PT W1/2 NW 16-8-2W 1.18A</t>
  </si>
  <si>
    <t>53-02-04-400-001.000-017</t>
  </si>
  <si>
    <t>011-00050-00 PT NW SE 4-10-1W 1.30A</t>
  </si>
  <si>
    <t>53-02-17-300-002.000-017</t>
  </si>
  <si>
    <t>Jolly, Fred C. &amp; Deborah A.</t>
  </si>
  <si>
    <t>011-03920-00 PT SE SW 17-10-1W 1.00A</t>
  </si>
  <si>
    <t>53-01-10-394-000.000-017</t>
  </si>
  <si>
    <t>Elkins, John</t>
  </si>
  <si>
    <t>53-02-22-300-027.000-017</t>
  </si>
  <si>
    <t>Purtlebaugh, James K Jr</t>
  </si>
  <si>
    <t>011-05350-00 PURTLEBAUGH LOT 1  2.50A</t>
  </si>
  <si>
    <t>53-02-03-200-016.000-017</t>
  </si>
  <si>
    <t>McCammon, V Marcella</t>
  </si>
  <si>
    <t>011-05640-00 PT NE NW 3-10-1W .17A</t>
  </si>
  <si>
    <t>53-02-22-300-033.000-017</t>
  </si>
  <si>
    <t>Paige, Donald D. &amp; Carolyn B.</t>
  </si>
  <si>
    <t>011-06150-00 PT NW SW 22-10-1W .57A  PLAT 56</t>
  </si>
  <si>
    <t>53-02-14-200-021.000-017</t>
  </si>
  <si>
    <t>Purtlebaugh, Melody J</t>
  </si>
  <si>
    <t>011-07120-00 PT NW NW 14-10-1W 2.00A  PLAT 41</t>
  </si>
  <si>
    <t>53-02-33-201-002.000-017</t>
  </si>
  <si>
    <t>Sample, Lynn A</t>
  </si>
  <si>
    <t>011-07660-02 SAMPLE ESTATES LOT 2 (2.11A)</t>
  </si>
  <si>
    <t>Date of Sale: 10/11/2022</t>
  </si>
  <si>
    <t>2146 Deer Hollow Ct_
Martinsville IN  46151</t>
  </si>
  <si>
    <t>8656 W Hedrick Rd_
Gosport IN  47433-9565</t>
  </si>
  <si>
    <t>9085 N Texas Ridge Rd_
Gosport IN  47433</t>
  </si>
  <si>
    <t>9085 N Texas Ridge Rd_
Gosport IN  47433-9547</t>
  </si>
  <si>
    <t>C/o Steve Dillon_
6843 E Rust Rd_
Unionville IN  47468-9618</t>
  </si>
  <si>
    <t>1408 Clover Creek Dr_
Longmont CO  80503-7534</t>
  </si>
  <si>
    <t>PO Box 1601_
Bloomington IN  47402</t>
  </si>
  <si>
    <t>521 S Meadowbrook Dr_
Bloomington IN  47401</t>
  </si>
  <si>
    <t>7170 E St Rd 45_
Bloomington IN  47408</t>
  </si>
  <si>
    <t>5280 E State Road 45_
Bloomington IN  47408</t>
  </si>
  <si>
    <t>3360 E Lanam Rd_
Bloomington IN  47408</t>
  </si>
  <si>
    <t>7875 N Wexford Court_
Bloomington IN  47408</t>
  </si>
  <si>
    <t>5784 Lake Forrest Dr Ste 100_
Atlanta GA  30328-6205</t>
  </si>
  <si>
    <t>PO Box 21_
Smithville IN  47458</t>
  </si>
  <si>
    <t>6580 E Lampkins Ridge Road_
Bloomington IN  47401</t>
  </si>
  <si>
    <t>2549 W Thrasher Rd_
Bloomington IN  47403</t>
  </si>
  <si>
    <t>7013 S Lodge Rd_
Bloomington IN  47403-9711</t>
  </si>
  <si>
    <t>7242 W Popcorn Rd_
Springville IN  47462-9427</t>
  </si>
  <si>
    <t>7550 W State Road 45_
Bloomington IN  47403-9251</t>
  </si>
  <si>
    <t>7300 S Harmony Rd_
Bloomington IN  47403-9590</t>
  </si>
  <si>
    <t>6686 S Shields Ridge Rd_
Bloomington IN  47401-9549</t>
  </si>
  <si>
    <t>735 ElDorado Blvd Apt 2022_
Broomfield CO  80021</t>
  </si>
  <si>
    <t>PO Box 376_
Clear Creek IN  47426</t>
  </si>
  <si>
    <t>753 Eldorado Blvd_
Broomfield CO  80021</t>
  </si>
  <si>
    <t>12170 Bearcreek Ct_
Salinas CA  93906</t>
  </si>
  <si>
    <t>3565 S Wickens St_
Bloomington IN  47403</t>
  </si>
  <si>
    <t>3215 S Tulip Ave_
Bloomington IN  47403-4300</t>
  </si>
  <si>
    <t>4633 S Old State Rd 37_
Bloomington IN  47401</t>
  </si>
  <si>
    <t>3845 S Mill Stone Way_
Bloomington IN  47401-4166</t>
  </si>
  <si>
    <t>PO Box 466_
Seymour IN  47274-0466</t>
  </si>
  <si>
    <t>2405 S Bryan Street_
Bloomington IN  47403</t>
  </si>
  <si>
    <t>2605 S Bryan St_
Bloomington IN  47403</t>
  </si>
  <si>
    <t>2233 S Star View Ln_
Bloomington IN  47403-2992</t>
  </si>
  <si>
    <t>310 Crescent Village Circle_
Apt 1389_
San Jose CA  95134</t>
  </si>
  <si>
    <t>1025 S Manor Rd_
Bloomington IN  47401-6017</t>
  </si>
  <si>
    <t>1805 E Winslow Rd # W_
Bloomington IN  47401-8604</t>
  </si>
  <si>
    <t>1820 E Southdowns Dr_
Bloomington IN  47401-6059</t>
  </si>
  <si>
    <t>1805 E Winslow Rd_
Bloomington IN  47401-8604</t>
  </si>
  <si>
    <t>1709 W 8th St Office #1_
Bloomington IN  47404</t>
  </si>
  <si>
    <t>892 E Sherwood Hills Dr_
Bloomington IN  47401</t>
  </si>
  <si>
    <t>2225 S High St_
Bloomington IN  47401</t>
  </si>
  <si>
    <t>1210 S Madison St_
Bloomington IN  47403-4740</t>
  </si>
  <si>
    <t>709 W Allen St_
Bloomington IN  47403</t>
  </si>
  <si>
    <t>2364 E Winding Brook Circle_
Bloomington IN  47401</t>
  </si>
  <si>
    <t>4148 W Highland Ct_
Bloomington IN  47403</t>
  </si>
  <si>
    <t>2425 S Walnut St_
Bloomington IN  47401-6564</t>
  </si>
  <si>
    <t>5829 Gulf Rd_
Milton FL  32583</t>
  </si>
  <si>
    <t>5864 W Charles Pl_
Bloomington IN  47404-2516</t>
  </si>
  <si>
    <t>3994 W Furr Ct_
Bloomington IN  47404-9526</t>
  </si>
  <si>
    <t>1498 Lieutenant Ln_
Bloomington IN  47401-9645</t>
  </si>
  <si>
    <t>7650 W Vernal Pike_
Bloomington IN  47404</t>
  </si>
  <si>
    <t>12170 Bear Creek Ct_
Salinas CA  93906</t>
  </si>
  <si>
    <t>1502 W Temperance St_
Ellettsville IN  47429</t>
  </si>
  <si>
    <t>3481 S Knightridge Rd_
Bloomington IN  47401</t>
  </si>
  <si>
    <t>7300 E Salt Creek Dr_
Bloomington IN  47401-8125</t>
  </si>
  <si>
    <t>7359 E Salt Creek Dr_
Bloomington IN  47401-9733</t>
  </si>
  <si>
    <t>5715 S Leonard Springs Rd_
Bloomington IN  47403-9031</t>
  </si>
  <si>
    <t>5008 S Cardwell Rd_
Bloomington IN  47403</t>
  </si>
  <si>
    <t>5352 S Cardwell Rd_
Bloomington IN  47403</t>
  </si>
  <si>
    <t>7195 W Dinsmore Rd_
Bloomington IN  47403-9312</t>
  </si>
  <si>
    <t>3399 S Bunger Rd_
Bloomington IN  47403-9206</t>
  </si>
  <si>
    <t>3727 Oak Leaf Dr_
Bloomington IN  47403-3186</t>
  </si>
  <si>
    <t>1421 S Garrison Chapel Rd_
Bloomington IN  47403-9297</t>
  </si>
  <si>
    <t>5767 S Ison Rd_
Bloomington IN  47403-9301</t>
  </si>
  <si>
    <t>4337 W Angels Way_
Bloomington IN  47403</t>
  </si>
  <si>
    <t>3181 S Hoff Ln_
Bloomington IN  47403-9234</t>
  </si>
  <si>
    <t>PO Box 293_
Bedford IN  47421-0293</t>
  </si>
  <si>
    <t>7473 E Ash Rd_
Bloomfield IN  47424-5503</t>
  </si>
  <si>
    <t>699 Ramsey Ridge Road_
Bedford IN  47421-8129</t>
  </si>
  <si>
    <t>8387 N Fox Hollow Rd_
Bloomington IN  47408-9303</t>
  </si>
  <si>
    <t>2518 Ransdell St_
Indianapolis IN  46225-2119</t>
  </si>
  <si>
    <t>C/o Edward C Jewart_
8400 N Fox Hollow Rd_
Bloomington IN  47408</t>
  </si>
  <si>
    <t>950 E Chambers Pike_
Bloomington IN  47408-9232</t>
  </si>
  <si>
    <t>7519 Captains Way_
Bloomington IN  47404</t>
  </si>
  <si>
    <t>W Lawson Rd_
Bloomington IN 47404</t>
  </si>
  <si>
    <t>950 E Chambers Pike_
Bloomington IN 47408-9232</t>
  </si>
  <si>
    <t>N Fox Hollow Rd_
Bloomington IN 47408</t>
  </si>
  <si>
    <t>N State Road 37_
Bloomington IN 47404</t>
  </si>
  <si>
    <t>8383 N Fox Hollow Rd_
Bloomington IN 47408-9303</t>
  </si>
  <si>
    <t>8888 N Old State Road 37_
Bloomington IN 47408</t>
  </si>
  <si>
    <t>1060 W Dittemore Rd_
Bloomington IN 47404-9413</t>
  </si>
  <si>
    <t>W Burma Rd_
Bloomington IN 47404</t>
  </si>
  <si>
    <t>3181 S Hoff Ln_
Bloomington IN 47403-9234</t>
  </si>
  <si>
    <t>4337 W Angels Way_
Bloomington IN 47403-9599</t>
  </si>
  <si>
    <t>5767 S Ison Rd_
Bloomington IN 47403-9301</t>
  </si>
  <si>
    <t>W Gifford Rd_
Bloomington IN 47403</t>
  </si>
  <si>
    <t>3727 W Oak Leaf Dr_
Bloomington IN 47403-3186</t>
  </si>
  <si>
    <t>3399 S Bunger Rd_
Bloomington IN 47403-9206</t>
  </si>
  <si>
    <t>W State Road 45_
Bloomington IN 47403</t>
  </si>
  <si>
    <t>7195 W Dinsmore Rd_
Bloomington IN 47403-9312</t>
  </si>
  <si>
    <t>5352 S Cardwell Rd_
Bloomington IN 47403</t>
  </si>
  <si>
    <t>5008 S Cardwell Rd_
Bloomington IN 47403-8979</t>
  </si>
  <si>
    <t>5715 S Leonard Springs Rd_
Bloomington IN 47403-9031</t>
  </si>
  <si>
    <t>7359 E Salt Creek Dr_
Bloomington IN 47401-9733</t>
  </si>
  <si>
    <t>7300 E Salt Creek Dr_
Bloomington IN 47401-9127</t>
  </si>
  <si>
    <t>3481 S Knightridge Rd_
Bloomington IN 47401-7841</t>
  </si>
  <si>
    <t>N Walnut St_
Ellettsville IN 47429</t>
  </si>
  <si>
    <t>5679  W Mcneely St_
Ellettsville IN 47429</t>
  </si>
  <si>
    <t>4338 N Cypress Ln_
Bloomington IN 47404</t>
  </si>
  <si>
    <t>4342 N Cypress Ln_
Bloomington IN 47404</t>
  </si>
  <si>
    <t>7650 W Vernal Pike_
Bloomington IN 47404-9738</t>
  </si>
  <si>
    <t>2972 N Andy Way_
Bloomington IN 47404-1327</t>
  </si>
  <si>
    <t>3994 W Furr Ct_
Bloomington IN 47404-9526</t>
  </si>
  <si>
    <t>5864 W Charles Place #25_
Bloomington IN 47404</t>
  </si>
  <si>
    <t>4000 N Louden Rd_
Bloomington IN 47404-9716</t>
  </si>
  <si>
    <t>W Mary Ann's Way_
Bloomington IN 47404</t>
  </si>
  <si>
    <t>4395 W Carmola Dr_
Bloomington IN 47404-1151</t>
  </si>
  <si>
    <t>E Winding Brook Cir_
Bloomington IN 47401</t>
  </si>
  <si>
    <t>709 W Allen St_
Bloomington IN 47403-4705</t>
  </si>
  <si>
    <t>1210 S Madison St_
Bloomington IN 47403-4740</t>
  </si>
  <si>
    <t>2225 S High St_
Bloomington IN 47401-4314</t>
  </si>
  <si>
    <t>892 E Sherwood Hills Dr_
Bloomington IN 47401</t>
  </si>
  <si>
    <t>1010 E Maxwell Ln_
Bloomington IN 47401</t>
  </si>
  <si>
    <t>3427 S Westminster Way_
Bloomington IN 47401-8631</t>
  </si>
  <si>
    <t>1820 E Southdowns Dr_
Bloomington IN 47401-6059</t>
  </si>
  <si>
    <t>1805 E Winslow Rd_
Bloomington IN 47401-8604</t>
  </si>
  <si>
    <t>2101 1/2 S Rogers St_
Bloomington IN 47403-3582</t>
  </si>
  <si>
    <t>1101 S Rogers St_
Bloomington IN 47403-4747</t>
  </si>
  <si>
    <t>1025 S Manor Rd_
Bloomington IN 47401-6017</t>
  </si>
  <si>
    <t>1376 S College Mall Rd_
Bloomington IN 47401-6100</t>
  </si>
  <si>
    <t>2233 S Star View Ln_
Bloomington IN 47403</t>
  </si>
  <si>
    <t>2605 S Bryan St_
Bloomington IN 47403-3613</t>
  </si>
  <si>
    <t>2407 S Bryan St_
Bloomington IN 47403-3609</t>
  </si>
  <si>
    <t>2313 W 3rd St_
Bloomington IN 47404</t>
  </si>
  <si>
    <t>3845 S Mill Stone Way_
Bloomington IN 47401-4166</t>
  </si>
  <si>
    <t>4633 S Old State Road 37_
Bloomington IN 47401-7488</t>
  </si>
  <si>
    <t>3215 S Tulip Ave_
Bloomington IN 47403-4300</t>
  </si>
  <si>
    <t>3565 S Wickens St_
Bloomington IN 47403</t>
  </si>
  <si>
    <t>1521 W Edinburgh Bend_
Bloomington IN 47403-8951</t>
  </si>
  <si>
    <t>3980 S Cramer Cir_
Bloomington IN 47403-8931</t>
  </si>
  <si>
    <t>3978 S Cramer Cir_
Bloomington IN 47403-8931</t>
  </si>
  <si>
    <t>3976 S Cramer Cir_
Bloomington IN 47403-8931</t>
  </si>
  <si>
    <t>3974 S Cramer Cir_
Bloomington IN 47403-8931</t>
  </si>
  <si>
    <t>500 S Cory Ln_
Bloomington IN 47403-2033</t>
  </si>
  <si>
    <t>717 W Whitethorn Way_
Bloomington IN 47403-4381</t>
  </si>
  <si>
    <t>6686 S Shields Ridge Rd_
Bloomington IN 47401-9549</t>
  </si>
  <si>
    <t>7300 S Harmony Rd_
Bloomington IN 47403-9590</t>
  </si>
  <si>
    <t>5074 W Popcorn Rd_
Springville IN 47462</t>
  </si>
  <si>
    <t>7242 W Popcorn Rd_
Springville IN 47462-9427</t>
  </si>
  <si>
    <t>7013 S Lodge Rd_
Bloomington IN 47403-9711</t>
  </si>
  <si>
    <t>S Harrodsburg Rd_
Harrodsburg IN 47434</t>
  </si>
  <si>
    <t>3150 E Will Sowders Rd_
Bloomington IN 47401-9069</t>
  </si>
  <si>
    <t>2725 E Bernice Dr_
Bloomington IN 47401-9006</t>
  </si>
  <si>
    <t>1021 W 7th St_
Bloomington IN 47404-3649</t>
  </si>
  <si>
    <t>301 N Hopewell St_
Bloomington IN 47404-2852</t>
  </si>
  <si>
    <t>N Kinser Pike_
Bloomington IN 47404</t>
  </si>
  <si>
    <t>1325 N Woodburn Ave_
Bloomington IN 47404</t>
  </si>
  <si>
    <t>108 S Rogers St_
Bloomington IN 47404-4934</t>
  </si>
  <si>
    <t>2607 N Walnut St_
Bloomington IN 47404-2073</t>
  </si>
  <si>
    <t>836 W 6th St_
Bloomington IN 47404-3634</t>
  </si>
  <si>
    <t>1801 W Gray St_
Bloomington IN 47404-2748</t>
  </si>
  <si>
    <t>W 11th St_
Bloomington IN 47404</t>
  </si>
  <si>
    <t>113 S Grant St_
Bloomington IN 47408-4031</t>
  </si>
  <si>
    <t>2005 W Fountain Dr_
Bloomington IN 47404-2872</t>
  </si>
  <si>
    <t>3360 E Lanam Rd_
Bloomington IN 47408</t>
  </si>
  <si>
    <t>402 E Woodridge Dr_
Bloomington IN 47408-9761</t>
  </si>
  <si>
    <t>7170 E State Road 45_
Bloomington IN 47408-9383</t>
  </si>
  <si>
    <t>E James Rd_
Bloomington IN 47408</t>
  </si>
  <si>
    <t>N Shilo Rd_
Unionville IN 47468</t>
  </si>
  <si>
    <t>N John Young Rd_
Unionville IN 47468</t>
  </si>
  <si>
    <t>N Texas Ridge Rd_
Gosport IN 47433</t>
  </si>
  <si>
    <t>9085 N Texas Ridge Rd_
Gosport IN 47433</t>
  </si>
  <si>
    <t>8656 W Hedrick Rd_
Gosport IN 47433-9565</t>
  </si>
  <si>
    <t>5700 W Wampler Rd_
Gosport IN 47433-9520</t>
  </si>
  <si>
    <t>Grubb, Donald E &amp; Waneta J Revocable Trust_
Contract Buyers: Evans, Anthony &amp; Carrie</t>
  </si>
  <si>
    <t>Ste 13-F West Tower,_
474 Morosgo Dr NE_
Atlanta GA  30324+D90</t>
  </si>
  <si>
    <t>015-09845-00 BROADVIEW 2ND PT LOT 133  PLAT 133E_
ANNEXED 3-1-02 FROM 014-09840-00</t>
  </si>
  <si>
    <t>015-57480-00 DODDS LOT 29_
PROP LOCATION: 1210 S MADISON ST</t>
  </si>
  <si>
    <t>005-02500-00 PT S1/2 SE 33-7-2W .50A_
ACADEMY ON REAL ESTATE</t>
  </si>
  <si>
    <t>005-03100-03 PT SE NW 35-7-2W 5.11A  PLAT 19_ 
RITZCRAFT ON REAL ESTATE</t>
  </si>
  <si>
    <t>007-13435-54 RIVER BEND 3RD LOT 54_
COMMON AREA DRAINAGE EASMENT  .71A</t>
  </si>
  <si>
    <t>009-01800-11 Communications Building on Leased Land_
(land parcel 009-01800-01)</t>
  </si>
  <si>
    <t>011-03940-00 PT NW 13-10-1W 1.35A  SEC 13 PLAT 10;_
SEC 14 PLAT 87 See 011-03940-01 for Section 14 portion</t>
  </si>
  <si>
    <t>Donahue, Thomas F; Pauline A_
 &amp; Pafford, Robert E III; Felicia F</t>
  </si>
  <si>
    <t>Roberts, Samuel S, Thomas D,_ 
Louise J , L / E Kirsten Dyble</t>
  </si>
  <si>
    <t>Hohler, Wilfred L &amp; Mary L;_
 Hohler, Bradley</t>
  </si>
  <si>
    <t>Farkas, Nick; Farkas, Dennis;_
Farkas. Trevor; Farkas, Sefania</t>
  </si>
  <si>
    <t>016-27950-00 William Smith Sliding Scale Lot 1</t>
  </si>
  <si>
    <t>Set Aside Or Property Omitted &amp; NOT IN SALE</t>
  </si>
  <si>
    <t>4301 E Janet Dr_
Bloomington IN  47401</t>
  </si>
  <si>
    <t>PO Box 1601_
Bloomington IN  47402-1601</t>
  </si>
  <si>
    <t>1021 W 7th St_
Bloomington IN  47404-3649</t>
  </si>
  <si>
    <t>Acuff, Nancy S; Hays, Dolores</t>
  </si>
  <si>
    <t>McKee, William D &amp; Rosetta_
Contract Buyers: Cummings, Chad &amp; Courtney</t>
  </si>
  <si>
    <t>Thomas, Cleveland &amp; Dorothy E
(Totals Include Line #24 for Paired Offering)</t>
  </si>
  <si>
    <t>Thomas, Cleveland &amp; Dorothy E
(To Be Offered w/ Line #23)</t>
  </si>
  <si>
    <t>Current Count: 15</t>
  </si>
  <si>
    <t>TSB0079732</t>
  </si>
  <si>
    <t>TSB0006778</t>
  </si>
  <si>
    <t>FTB COLLATERAL ASSIGNEE</t>
  </si>
  <si>
    <t>(561) 487-2742</t>
  </si>
  <si>
    <t>guptavc@gmail.com</t>
  </si>
  <si>
    <t>TSB0006962</t>
  </si>
  <si>
    <t xml:space="preserve">SHAMMAH INVESTMENTS LLC </t>
  </si>
  <si>
    <t>(765) 825-9690</t>
  </si>
  <si>
    <t>Shammah.inv@gmail.com</t>
  </si>
  <si>
    <t>TSB0007149</t>
  </si>
  <si>
    <t>CLEARLEAF SHORT ALTERNATIVE FUND, L.P.</t>
  </si>
  <si>
    <t>(888) 908-8005</t>
  </si>
  <si>
    <t>lou@clearleaffinance.com</t>
  </si>
  <si>
    <t>TSB0051535</t>
  </si>
  <si>
    <t xml:space="preserve">LARA CAP GROUP 21, LLC </t>
  </si>
  <si>
    <t>(765) 479-1255</t>
  </si>
  <si>
    <t>robert@reoofindiana.com</t>
  </si>
  <si>
    <t>TSB0078807</t>
  </si>
  <si>
    <t>SIDNEY BENNETT</t>
  </si>
  <si>
    <t>(765) 346-5457</t>
  </si>
  <si>
    <t>56sdbennett@gmail.com</t>
  </si>
  <si>
    <t>TROY GILSTORF</t>
  </si>
  <si>
    <t>(317) 201-1217</t>
  </si>
  <si>
    <t>tnbgilstorf@yahoo.com</t>
  </si>
  <si>
    <t>TSB0079855</t>
  </si>
  <si>
    <t>SAAKETH KANIMILLI</t>
  </si>
  <si>
    <t>(847) 385-8631</t>
  </si>
  <si>
    <t>saaketh.kanimilli1@gmail.com</t>
  </si>
  <si>
    <t>TSB0080265</t>
  </si>
  <si>
    <t>THOMAS BUNGER</t>
  </si>
  <si>
    <t>(812) 322-2487</t>
  </si>
  <si>
    <t>tbunger@aol.com</t>
  </si>
  <si>
    <t>TSB0080385</t>
  </si>
  <si>
    <t>MICHAEL ARANY</t>
  </si>
  <si>
    <t>(812) 345-2602</t>
  </si>
  <si>
    <t>michaelarany@outlook.com</t>
  </si>
  <si>
    <t xml:space="preserve">IN </t>
  </si>
  <si>
    <t xml:space="preserve">CONNERSVILLE, </t>
  </si>
  <si>
    <t xml:space="preserve">LOUISVILLE, </t>
  </si>
  <si>
    <t xml:space="preserve">LAFAYETTE, </t>
  </si>
  <si>
    <t xml:space="preserve">MARTINSVILLE, </t>
  </si>
  <si>
    <t xml:space="preserve">BARGERSVILLE, </t>
  </si>
  <si>
    <t xml:space="preserve">BLOOMINGTON, </t>
  </si>
  <si>
    <t xml:space="preserve">MEMPHIS, </t>
  </si>
  <si>
    <t xml:space="preserve">TN </t>
  </si>
  <si>
    <t xml:space="preserve">KY </t>
  </si>
  <si>
    <t xml:space="preserve">2043 W STANTON CT </t>
  </si>
  <si>
    <t xml:space="preserve">2043 S RAMSEY DRIVE </t>
  </si>
  <si>
    <t xml:space="preserve">3822 E BROWNRIDGE RD </t>
  </si>
  <si>
    <t xml:space="preserve">5922 CLAYBROOK DR </t>
  </si>
  <si>
    <t xml:space="preserve">5892 TURKEY TRACK ROAD </t>
  </si>
  <si>
    <t xml:space="preserve">P.O. BOX 1458 </t>
  </si>
  <si>
    <t xml:space="preserve">6000 BROWNSBORO PARK BLVD </t>
  </si>
  <si>
    <t xml:space="preserve">P.O. BOX 1000 - DEPT, #3035 </t>
  </si>
  <si>
    <t xml:space="preserve">P.O. BOX 354 </t>
  </si>
  <si>
    <t>Court Cause Number: 53C01-2209-TS-001887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</si>
</sst>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37" x14ac:knownFonts="1">
    <font>
      <sz val="10"/>
      <name val="Arial"/>
      <family val="2"/>
    </font>
    <font>
      <sz val="11"/>
      <color theme="1"/>
      <name val="Calibri"/>
      <family val="2"/>
      <scheme val="minor"/>
    </font>
    <font>
      <sz val="10"/>
      <color indexed="8"/>
      <name val="MS Sans Serif"/>
    </font>
    <font>
      <sz val="10"/>
      <color rgb="FF000000"/>
      <name val="MS Sans Serif"/>
    </font>
    <font>
      <sz val="11"/>
      <color theme="0"/>
      <name val="Arial"/>
      <family val="2"/>
    </font>
    <font>
      <sz val="1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1"/>
      <color rgb="FFFA7D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1"/>
      <color theme="1"/>
      <name val="Times New Roman"/>
      <family val="1"/>
    </font>
    <font>
      <sz val="12"/>
      <name val="Times New Roman"/>
      <family val="1"/>
    </font>
    <font>
      <sz val="12"/>
      <color theme="0"/>
      <name val="Times New Roman"/>
      <family val="1"/>
    </font>
    <font>
      <b/>
      <sz val="12"/>
      <color theme="0"/>
      <name val="Times New Roman"/>
      <family val="1"/>
    </font>
    <font>
      <b/>
      <sz val="10"/>
      <color indexed="8"/>
      <name val="Times New Roman"/>
      <family val="1"/>
    </font>
    <font>
      <sz val="10"/>
      <color indexed="8"/>
      <name val="Times New Roman"/>
      <family val="1"/>
    </font>
    <font>
      <b/>
      <sz val="18"/>
      <color indexed="8"/>
      <name val="Times New Roman"/>
      <family val="1"/>
    </font>
    <font>
      <b/>
      <sz val="16"/>
      <color indexed="8"/>
      <name val="Times New Roman"/>
      <family val="1"/>
    </font>
    <font>
      <sz val="12"/>
      <color indexed="8"/>
      <name val="Times New Roman"/>
      <family val="1"/>
    </font>
    <font>
      <sz val="11"/>
      <color indexed="8"/>
      <name val="Times New Roman"/>
      <family val="1"/>
    </font>
    <font>
      <b/>
      <sz val="12"/>
      <color indexed="8"/>
      <name val="Times New Roman"/>
      <family val="1"/>
    </font>
    <font>
      <sz val="10"/>
      <name val="Times New Roman"/>
      <family val="1"/>
    </font>
    <font>
      <b/>
      <sz val="12"/>
      <name val="Times New Roman"/>
      <family val="1"/>
    </font>
    <font>
      <sz val="14"/>
      <color theme="0"/>
      <name val="Times New Roman"/>
      <family val="1"/>
    </font>
    <font>
      <sz val="9"/>
      <color indexed="81"/>
      <name val="Tahoma"/>
      <family val="2"/>
    </font>
    <font>
      <b/>
      <sz val="9"/>
      <color indexed="81"/>
      <name val="Tahoma"/>
      <family val="2"/>
    </font>
    <font>
      <sz val="18"/>
      <color theme="0"/>
      <name val="Times New Roman"/>
      <family val="1"/>
    </font>
    <font>
      <sz val="11"/>
      <name val="Times New Roman"/>
      <family val="1"/>
    </font>
    <font>
      <b/>
      <sz val="11"/>
      <name val="Times New Roman"/>
      <family val="1"/>
    </font>
    <font>
      <b/>
      <sz val="22"/>
      <color theme="0"/>
      <name val="Times New Roman"/>
      <family val="1"/>
    </font>
  </fonts>
  <fills count="4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39994506668294322"/>
        <bgColor indexed="64"/>
      </patternFill>
    </fill>
    <fill>
      <patternFill patternType="solid">
        <fgColor theme="8" tint="0.39994506668294322"/>
        <bgColor indexed="64"/>
      </patternFill>
    </fill>
    <fill>
      <patternFill patternType="solid">
        <fgColor theme="7" tint="0.59996337778862885"/>
        <bgColor indexed="64"/>
      </patternFill>
    </fill>
    <fill>
      <patternFill patternType="solid">
        <fgColor theme="9" tint="0.39994506668294322"/>
        <bgColor indexed="64"/>
      </patternFill>
    </fill>
    <fill>
      <patternFill patternType="solid">
        <fgColor theme="2" tint="-9.9948118533890809E-2"/>
        <bgColor indexed="64"/>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0" tint="-0.149967955565050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A5A5C3"/>
        <bgColor indexed="64"/>
      </patternFill>
    </fill>
    <fill>
      <patternFill patternType="solid">
        <fgColor theme="0"/>
        <bgColor rgb="FFF0F0F0"/>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54">
    <xf numFmtId="0" fontId="0" fillId="0" borderId="1">
      <alignment horizontal="center" vertical="center"/>
    </xf>
    <xf numFmtId="44" fontId="2" fillId="0" borderId="0" applyFont="0" applyFill="0" applyBorder="0" applyAlignment="0" applyProtection="0"/>
    <xf numFmtId="0" fontId="4" fillId="6" borderId="0" applyNumberFormat="0" applyBorder="0" applyAlignment="0" applyProtection="0"/>
    <xf numFmtId="0" fontId="5" fillId="3" borderId="0" applyNumberFormat="0" applyBorder="0" applyAlignment="0" applyProtection="0"/>
    <xf numFmtId="0" fontId="4" fillId="5" borderId="0" applyNumberFormat="0" applyBorder="0" applyAlignment="0" applyProtection="0"/>
    <xf numFmtId="0" fontId="5" fillId="10" borderId="0" applyNumberFormat="0" applyAlignment="0" applyProtection="0"/>
    <xf numFmtId="0" fontId="5" fillId="7" borderId="4" applyNumberFormat="0" applyAlignment="0" applyProtection="0"/>
    <xf numFmtId="0" fontId="5" fillId="8" borderId="0" applyNumberFormat="0" applyAlignment="0" applyProtection="0"/>
    <xf numFmtId="0" fontId="5" fillId="9" borderId="0" applyNumberFormat="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11" borderId="8" applyNumberFormat="0" applyAlignment="0" applyProtection="0"/>
    <xf numFmtId="0" fontId="11" fillId="0" borderId="9" applyNumberFormat="0" applyFill="0" applyAlignment="0" applyProtection="0"/>
    <xf numFmtId="0" fontId="12" fillId="0" borderId="0" applyNumberFormat="0" applyFill="0" applyBorder="0" applyAlignment="0" applyProtection="0"/>
    <xf numFmtId="0" fontId="2" fillId="12" borderId="10" applyNumberFormat="0" applyFont="0" applyAlignment="0" applyProtection="0"/>
    <xf numFmtId="0" fontId="13" fillId="0" borderId="11" applyNumberFormat="0" applyFill="0" applyAlignment="0" applyProtection="0"/>
    <xf numFmtId="0" fontId="1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4" fillId="36" borderId="0" applyNumberFormat="0" applyBorder="0" applyAlignment="0" applyProtection="0"/>
    <xf numFmtId="0" fontId="18" fillId="3" borderId="0" applyBorder="0" applyProtection="0">
      <alignment horizontal="center" vertical="center"/>
    </xf>
    <xf numFmtId="0" fontId="18" fillId="46" borderId="0" applyBorder="0" applyProtection="0">
      <alignment horizontal="center" vertical="center"/>
    </xf>
    <xf numFmtId="0" fontId="18" fillId="41" borderId="0" applyBorder="0" applyProtection="0">
      <alignment horizontal="center" vertical="center"/>
    </xf>
    <xf numFmtId="0" fontId="18" fillId="8" borderId="4" applyProtection="0">
      <alignment horizontal="center" vertical="center"/>
    </xf>
    <xf numFmtId="0" fontId="18" fillId="39" borderId="0" applyProtection="0">
      <alignment horizontal="center" vertical="center"/>
    </xf>
    <xf numFmtId="0" fontId="18" fillId="38" borderId="0" applyProtection="0">
      <alignment horizontal="center" vertical="center"/>
    </xf>
    <xf numFmtId="0" fontId="18" fillId="37" borderId="0" applyProtection="0">
      <alignment horizontal="center" vertical="center"/>
    </xf>
  </cellStyleXfs>
  <cellXfs count="284">
    <xf numFmtId="0" fontId="0" fillId="0" borderId="0" xfId="0" applyNumberFormat="1" applyFill="1" applyBorder="1" applyAlignment="1" applyProtection="1"/>
    <xf numFmtId="1" fontId="15" fillId="4" borderId="0" xfId="0" applyNumberFormat="1" applyFont="1" applyFill="1" applyBorder="1" applyAlignment="1" applyProtection="1">
      <alignment horizontal="center"/>
    </xf>
    <xf numFmtId="0" fontId="15" fillId="4" borderId="0" xfId="0" applyNumberFormat="1" applyFont="1" applyFill="1" applyBorder="1" applyAlignment="1" applyProtection="1">
      <alignment horizontal="left"/>
    </xf>
    <xf numFmtId="0" fontId="15" fillId="4" borderId="0" xfId="0" applyNumberFormat="1" applyFont="1" applyFill="1" applyBorder="1" applyAlignment="1" applyProtection="1"/>
    <xf numFmtId="4" fontId="15" fillId="4" borderId="0" xfId="0" applyNumberFormat="1" applyFont="1" applyFill="1" applyBorder="1" applyAlignment="1" applyProtection="1"/>
    <xf numFmtId="164" fontId="15" fillId="4" borderId="0" xfId="0" applyNumberFormat="1" applyFont="1" applyFill="1" applyBorder="1" applyAlignment="1" applyProtection="1"/>
    <xf numFmtId="14" fontId="15" fillId="4" borderId="0" xfId="0" applyNumberFormat="1" applyFont="1" applyFill="1" applyBorder="1" applyAlignment="1" applyProtection="1"/>
    <xf numFmtId="0" fontId="15" fillId="4" borderId="0" xfId="0" applyNumberFormat="1" applyFont="1" applyFill="1" applyBorder="1" applyAlignment="1" applyProtection="1">
      <alignment horizontal="right"/>
    </xf>
    <xf numFmtId="1" fontId="15" fillId="4" borderId="0" xfId="0" applyNumberFormat="1" applyFont="1" applyFill="1" applyBorder="1" applyAlignment="1" applyProtection="1"/>
    <xf numFmtId="0" fontId="15" fillId="4" borderId="0" xfId="0" applyFont="1" applyFill="1" applyBorder="1">
      <alignment horizontal="center" vertical="center"/>
    </xf>
    <xf numFmtId="44" fontId="15" fillId="4" borderId="0" xfId="0" applyNumberFormat="1" applyFont="1" applyFill="1" applyBorder="1" applyAlignment="1" applyProtection="1"/>
    <xf numFmtId="164" fontId="15" fillId="4" borderId="0" xfId="0" applyNumberFormat="1" applyFont="1" applyFill="1" applyBorder="1" applyAlignment="1" applyProtection="1">
      <alignment horizontal="center"/>
    </xf>
    <xf numFmtId="164" fontId="15" fillId="4" borderId="2" xfId="0" applyNumberFormat="1" applyFont="1" applyFill="1" applyBorder="1" applyAlignment="1" applyProtection="1">
      <alignment horizontal="center"/>
    </xf>
    <xf numFmtId="0" fontId="15" fillId="4" borderId="1" xfId="0" applyNumberFormat="1" applyFont="1" applyFill="1" applyBorder="1" applyAlignment="1" applyProtection="1">
      <alignment horizontal="center" vertical="center"/>
    </xf>
    <xf numFmtId="0" fontId="15" fillId="4" borderId="1" xfId="0" applyFont="1" applyFill="1" applyBorder="1" applyAlignment="1">
      <alignment horizontal="center" vertical="center"/>
    </xf>
    <xf numFmtId="164" fontId="15" fillId="4" borderId="3" xfId="0" applyNumberFormat="1" applyFont="1" applyFill="1" applyBorder="1" applyAlignment="1" applyProtection="1">
      <alignment horizontal="center" vertical="center"/>
    </xf>
    <xf numFmtId="164" fontId="15" fillId="4" borderId="1" xfId="0" applyNumberFormat="1" applyFont="1" applyFill="1" applyBorder="1" applyAlignment="1" applyProtection="1">
      <alignment horizontal="center" vertical="center"/>
    </xf>
    <xf numFmtId="14" fontId="15" fillId="4" borderId="1" xfId="0" applyNumberFormat="1" applyFont="1" applyFill="1" applyBorder="1" applyAlignment="1" applyProtection="1">
      <alignment horizontal="center" vertical="center"/>
    </xf>
    <xf numFmtId="0" fontId="15" fillId="4" borderId="13" xfId="0" applyNumberFormat="1" applyFont="1" applyFill="1" applyBorder="1" applyAlignment="1">
      <alignment horizontal="center" vertical="center"/>
    </xf>
    <xf numFmtId="0" fontId="15" fillId="4" borderId="12" xfId="0" applyNumberFormat="1" applyFont="1" applyFill="1" applyBorder="1" applyAlignment="1" applyProtection="1">
      <alignment horizontal="center" vertical="center"/>
    </xf>
    <xf numFmtId="0" fontId="15" fillId="4" borderId="13" xfId="0" applyNumberFormat="1" applyFont="1" applyFill="1" applyBorder="1" applyAlignment="1" applyProtection="1">
      <alignment horizontal="center" vertical="center"/>
    </xf>
    <xf numFmtId="44" fontId="15" fillId="4" borderId="1" xfId="0" applyNumberFormat="1" applyFont="1" applyFill="1" applyBorder="1" applyAlignment="1" applyProtection="1">
      <alignment horizontal="center" vertical="center"/>
    </xf>
    <xf numFmtId="1" fontId="15" fillId="4" borderId="1" xfId="0" applyNumberFormat="1" applyFont="1" applyFill="1" applyBorder="1" applyAlignment="1" applyProtection="1">
      <alignment horizontal="center" vertical="center"/>
    </xf>
    <xf numFmtId="0" fontId="15" fillId="4" borderId="0" xfId="0" applyNumberFormat="1" applyFont="1" applyFill="1" applyBorder="1" applyAlignment="1" applyProtection="1">
      <alignment horizontal="center" vertical="center"/>
    </xf>
    <xf numFmtId="0" fontId="15" fillId="4" borderId="12" xfId="0" applyFont="1" applyFill="1" applyBorder="1" applyAlignment="1">
      <alignment horizontal="center" vertical="center"/>
    </xf>
    <xf numFmtId="0" fontId="15" fillId="4" borderId="1" xfId="0" applyNumberFormat="1" applyFont="1" applyFill="1" applyBorder="1" applyAlignment="1" applyProtection="1"/>
    <xf numFmtId="0" fontId="15" fillId="4" borderId="1" xfId="0" applyFont="1" applyFill="1" applyBorder="1">
      <alignment horizontal="center" vertical="center"/>
    </xf>
    <xf numFmtId="4" fontId="15" fillId="4" borderId="1" xfId="0" applyNumberFormat="1" applyFont="1" applyFill="1" applyBorder="1" applyAlignment="1" applyProtection="1">
      <alignment horizontal="center" vertical="center"/>
    </xf>
    <xf numFmtId="164" fontId="15" fillId="4" borderId="1" xfId="0" applyNumberFormat="1" applyFont="1" applyFill="1" applyBorder="1" applyAlignment="1">
      <alignment horizontal="center" vertical="center"/>
    </xf>
    <xf numFmtId="14" fontId="15" fillId="4" borderId="1" xfId="0" applyNumberFormat="1" applyFont="1" applyFill="1" applyBorder="1" applyAlignment="1">
      <alignment horizontal="center" vertical="center"/>
    </xf>
    <xf numFmtId="0" fontId="15" fillId="4" borderId="1" xfId="50" applyFont="1" applyFill="1" applyBorder="1" applyProtection="1">
      <alignment horizontal="center" vertical="center"/>
    </xf>
    <xf numFmtId="0" fontId="15" fillId="4" borderId="1" xfId="50" applyFont="1" applyFill="1" applyBorder="1">
      <alignment horizontal="center" vertical="center"/>
    </xf>
    <xf numFmtId="164" fontId="15" fillId="4" borderId="1" xfId="50" applyNumberFormat="1" applyFont="1" applyFill="1" applyBorder="1">
      <alignment horizontal="center" vertical="center"/>
    </xf>
    <xf numFmtId="14" fontId="15" fillId="4" borderId="1" xfId="50" applyNumberFormat="1" applyFont="1" applyFill="1" applyBorder="1">
      <alignment horizontal="center" vertical="center"/>
    </xf>
    <xf numFmtId="164" fontId="15" fillId="4" borderId="1" xfId="50" applyNumberFormat="1" applyFont="1" applyFill="1" applyBorder="1" applyProtection="1">
      <alignment horizontal="center" vertical="center"/>
    </xf>
    <xf numFmtId="14" fontId="15" fillId="4" borderId="1" xfId="50" applyNumberFormat="1" applyFont="1" applyFill="1" applyBorder="1" applyProtection="1">
      <alignment horizontal="center" vertical="center"/>
    </xf>
    <xf numFmtId="0" fontId="15" fillId="4" borderId="1" xfId="0" applyFont="1" applyFill="1" applyBorder="1" applyAlignment="1">
      <alignment horizontal="center" vertical="center" wrapText="1"/>
    </xf>
    <xf numFmtId="164" fontId="15" fillId="4" borderId="1" xfId="50" applyNumberFormat="1" applyFont="1" applyFill="1" applyBorder="1" applyAlignment="1">
      <alignment horizontal="center" vertical="center"/>
    </xf>
    <xf numFmtId="0" fontId="15" fillId="4" borderId="1" xfId="50" applyFont="1" applyFill="1" applyBorder="1" applyAlignment="1">
      <alignment horizontal="center" vertical="center" wrapText="1"/>
    </xf>
    <xf numFmtId="164" fontId="15" fillId="4" borderId="22" xfId="0" applyNumberFormat="1" applyFont="1" applyFill="1" applyBorder="1" applyAlignment="1" applyProtection="1">
      <alignment horizontal="center"/>
    </xf>
    <xf numFmtId="0" fontId="15" fillId="4" borderId="22" xfId="0" applyNumberFormat="1" applyFont="1" applyFill="1" applyBorder="1" applyAlignment="1" applyProtection="1">
      <alignment horizontal="center" vertical="center"/>
    </xf>
    <xf numFmtId="0" fontId="15" fillId="4" borderId="22" xfId="0" applyFont="1" applyFill="1" applyBorder="1" applyAlignment="1">
      <alignment horizontal="center" vertical="center"/>
    </xf>
    <xf numFmtId="164" fontId="15" fillId="4" borderId="22" xfId="0" applyNumberFormat="1" applyFont="1" applyFill="1" applyBorder="1" applyAlignment="1" applyProtection="1">
      <alignment horizontal="center" vertical="center"/>
    </xf>
    <xf numFmtId="14" fontId="15" fillId="4" borderId="22" xfId="0" applyNumberFormat="1" applyFont="1" applyFill="1" applyBorder="1" applyAlignment="1" applyProtection="1">
      <alignment horizontal="center" vertical="center"/>
    </xf>
    <xf numFmtId="164" fontId="15" fillId="4" borderId="22" xfId="0" applyNumberFormat="1" applyFont="1" applyFill="1" applyBorder="1" applyAlignment="1" applyProtection="1">
      <alignment horizontal="center" vertical="center" wrapText="1"/>
    </xf>
    <xf numFmtId="164" fontId="15" fillId="4" borderId="12" xfId="0" applyNumberFormat="1" applyFont="1" applyFill="1" applyBorder="1" applyAlignment="1" applyProtection="1">
      <alignment horizontal="center" vertical="center"/>
    </xf>
    <xf numFmtId="164" fontId="15" fillId="4" borderId="2" xfId="0" applyNumberFormat="1" applyFont="1" applyFill="1" applyBorder="1" applyAlignment="1" applyProtection="1">
      <alignment horizontal="center" vertical="center"/>
    </xf>
    <xf numFmtId="0" fontId="15" fillId="4" borderId="13" xfId="0" applyFont="1" applyFill="1" applyBorder="1" applyAlignment="1">
      <alignment horizontal="center" vertical="center"/>
    </xf>
    <xf numFmtId="0" fontId="15" fillId="4" borderId="13" xfId="50" applyFont="1" applyFill="1" applyBorder="1">
      <alignment horizontal="center" vertical="center"/>
    </xf>
    <xf numFmtId="0" fontId="15" fillId="4" borderId="13" xfId="50" applyFont="1" applyFill="1" applyBorder="1" applyProtection="1">
      <alignment horizontal="center" vertical="center"/>
    </xf>
    <xf numFmtId="0" fontId="15" fillId="4" borderId="12" xfId="50" applyFont="1" applyFill="1" applyBorder="1">
      <alignment horizontal="center" vertical="center"/>
    </xf>
    <xf numFmtId="0" fontId="15" fillId="4" borderId="12" xfId="50" applyFont="1" applyFill="1" applyBorder="1" applyProtection="1">
      <alignment horizontal="center" vertical="center"/>
    </xf>
    <xf numFmtId="0" fontId="15" fillId="4" borderId="15" xfId="0" applyNumberFormat="1" applyFont="1" applyFill="1" applyBorder="1" applyAlignment="1" applyProtection="1"/>
    <xf numFmtId="0" fontId="15" fillId="4" borderId="15" xfId="0" applyFont="1" applyFill="1" applyBorder="1">
      <alignment horizontal="center" vertical="center"/>
    </xf>
    <xf numFmtId="0" fontId="15" fillId="4" borderId="15" xfId="50" applyFont="1" applyFill="1" applyBorder="1">
      <alignment horizontal="center" vertical="center"/>
    </xf>
    <xf numFmtId="0" fontId="15" fillId="4" borderId="0" xfId="50" applyFont="1" applyFill="1" applyBorder="1">
      <alignment horizontal="center" vertical="center"/>
    </xf>
    <xf numFmtId="0" fontId="15" fillId="4" borderId="15" xfId="50" applyFont="1" applyFill="1" applyBorder="1" applyProtection="1">
      <alignment horizontal="center" vertical="center"/>
    </xf>
    <xf numFmtId="0" fontId="15" fillId="4" borderId="0" xfId="50" applyFont="1" applyFill="1" applyBorder="1" applyProtection="1">
      <alignment horizontal="center" vertical="center"/>
    </xf>
    <xf numFmtId="164" fontId="15" fillId="4" borderId="13" xfId="0" applyNumberFormat="1" applyFont="1" applyFill="1" applyBorder="1" applyAlignment="1">
      <alignment horizontal="center" vertical="center"/>
    </xf>
    <xf numFmtId="164" fontId="15" fillId="4" borderId="13" xfId="50" applyNumberFormat="1" applyFont="1" applyFill="1" applyBorder="1">
      <alignment horizontal="center" vertical="center"/>
    </xf>
    <xf numFmtId="0" fontId="15" fillId="4" borderId="12" xfId="0" applyNumberFormat="1" applyFont="1" applyFill="1" applyBorder="1" applyAlignment="1">
      <alignment horizontal="center" vertical="center"/>
    </xf>
    <xf numFmtId="0" fontId="15" fillId="4" borderId="22" xfId="0" applyNumberFormat="1" applyFont="1" applyFill="1" applyBorder="1" applyAlignment="1" applyProtection="1"/>
    <xf numFmtId="0" fontId="15" fillId="4" borderId="22" xfId="50" applyFont="1" applyFill="1" applyBorder="1">
      <alignment horizontal="center" vertical="center"/>
    </xf>
    <xf numFmtId="0" fontId="15" fillId="4" borderId="22" xfId="50" applyFont="1" applyFill="1" applyBorder="1" applyProtection="1">
      <alignment horizontal="center" vertical="center"/>
    </xf>
    <xf numFmtId="164" fontId="15" fillId="4" borderId="18" xfId="0" applyNumberFormat="1" applyFont="1" applyFill="1" applyBorder="1" applyAlignment="1" applyProtection="1">
      <alignment horizontal="center" vertical="center"/>
    </xf>
    <xf numFmtId="164" fontId="15" fillId="4" borderId="12" xfId="0" applyNumberFormat="1" applyFont="1" applyFill="1" applyBorder="1" applyAlignment="1">
      <alignment horizontal="center" vertical="center"/>
    </xf>
    <xf numFmtId="164" fontId="15" fillId="4" borderId="12" xfId="50" applyNumberFormat="1" applyFont="1" applyFill="1" applyBorder="1">
      <alignment horizontal="center" vertical="center"/>
    </xf>
    <xf numFmtId="164" fontId="15" fillId="4" borderId="12" xfId="50" applyNumberFormat="1" applyFont="1" applyFill="1" applyBorder="1" applyAlignment="1">
      <alignment horizontal="center" vertical="center"/>
    </xf>
    <xf numFmtId="164" fontId="15" fillId="4" borderId="12" xfId="50" applyNumberFormat="1" applyFont="1" applyFill="1" applyBorder="1" applyProtection="1">
      <alignment horizontal="center" vertical="center"/>
    </xf>
    <xf numFmtId="14" fontId="15" fillId="4" borderId="13" xfId="0" applyNumberFormat="1" applyFont="1" applyFill="1" applyBorder="1" applyAlignment="1" applyProtection="1">
      <alignment horizontal="center" vertical="center"/>
    </xf>
    <xf numFmtId="14" fontId="15" fillId="4" borderId="13" xfId="0" applyNumberFormat="1" applyFont="1" applyFill="1" applyBorder="1" applyAlignment="1">
      <alignment horizontal="center" vertical="center"/>
    </xf>
    <xf numFmtId="14" fontId="15" fillId="4" borderId="13" xfId="50" applyNumberFormat="1" applyFont="1" applyFill="1" applyBorder="1">
      <alignment horizontal="center" vertical="center"/>
    </xf>
    <xf numFmtId="14" fontId="15" fillId="4" borderId="13" xfId="50" applyNumberFormat="1" applyFont="1" applyFill="1" applyBorder="1" applyProtection="1">
      <alignment horizontal="center" vertical="center"/>
    </xf>
    <xf numFmtId="0" fontId="15" fillId="4" borderId="14" xfId="0" applyNumberFormat="1" applyFont="1" applyFill="1" applyBorder="1" applyAlignment="1" applyProtection="1">
      <alignment horizontal="center" vertical="center"/>
    </xf>
    <xf numFmtId="0" fontId="15" fillId="4" borderId="14" xfId="0" applyFont="1" applyFill="1" applyBorder="1" applyAlignment="1">
      <alignment horizontal="center" vertical="center"/>
    </xf>
    <xf numFmtId="0" fontId="15" fillId="4" borderId="14" xfId="50" applyFont="1" applyFill="1" applyBorder="1">
      <alignment horizontal="center" vertical="center"/>
    </xf>
    <xf numFmtId="0" fontId="15" fillId="4" borderId="14" xfId="50" applyFont="1" applyFill="1" applyBorder="1" applyProtection="1">
      <alignment horizontal="center" vertical="center"/>
    </xf>
    <xf numFmtId="14" fontId="15" fillId="4" borderId="22" xfId="0" applyNumberFormat="1" applyFont="1" applyFill="1" applyBorder="1" applyAlignment="1" applyProtection="1"/>
    <xf numFmtId="14" fontId="15" fillId="4" borderId="22" xfId="0" applyNumberFormat="1" applyFont="1" applyFill="1" applyBorder="1" applyAlignment="1">
      <alignment horizontal="center" vertical="center"/>
    </xf>
    <xf numFmtId="14" fontId="15" fillId="4" borderId="22" xfId="50" applyNumberFormat="1" applyFont="1" applyFill="1" applyBorder="1">
      <alignment horizontal="center" vertical="center"/>
    </xf>
    <xf numFmtId="14" fontId="15" fillId="4" borderId="22" xfId="50" applyNumberFormat="1" applyFont="1" applyFill="1" applyBorder="1" applyProtection="1">
      <alignment horizontal="center" vertical="center"/>
    </xf>
    <xf numFmtId="0" fontId="15" fillId="4" borderId="13" xfId="0" applyNumberFormat="1" applyFont="1" applyFill="1" applyBorder="1" applyAlignment="1" applyProtection="1">
      <alignment horizontal="right"/>
    </xf>
    <xf numFmtId="0" fontId="16" fillId="4" borderId="0" xfId="0" applyNumberFormat="1" applyFont="1" applyFill="1" applyBorder="1" applyAlignment="1" applyProtection="1">
      <alignment horizontal="left" vertical="center"/>
    </xf>
    <xf numFmtId="0" fontId="15" fillId="4" borderId="0" xfId="0" applyNumberFormat="1" applyFont="1" applyFill="1" applyBorder="1" applyAlignment="1" applyProtection="1">
      <alignment horizontal="left" vertical="top"/>
    </xf>
    <xf numFmtId="0" fontId="15" fillId="4" borderId="0" xfId="0" applyFont="1" applyFill="1" applyBorder="1" applyAlignment="1">
      <alignment horizontal="left" vertical="top"/>
    </xf>
    <xf numFmtId="0" fontId="16" fillId="4" borderId="17" xfId="0" applyFont="1" applyFill="1" applyBorder="1" applyAlignment="1">
      <alignment horizontal="left" vertical="center"/>
    </xf>
    <xf numFmtId="0" fontId="20" fillId="40" borderId="3" xfId="0" applyNumberFormat="1" applyFont="1" applyFill="1" applyBorder="1" applyAlignment="1" applyProtection="1">
      <alignment horizontal="center" vertical="center"/>
    </xf>
    <xf numFmtId="0" fontId="20" fillId="40" borderId="3" xfId="0" applyFont="1" applyFill="1" applyBorder="1" applyAlignment="1">
      <alignment horizontal="center" vertical="center"/>
    </xf>
    <xf numFmtId="44" fontId="20" fillId="40" borderId="3" xfId="0" applyNumberFormat="1" applyFont="1" applyFill="1" applyBorder="1" applyAlignment="1" applyProtection="1">
      <alignment horizontal="center" vertical="center"/>
    </xf>
    <xf numFmtId="1" fontId="20" fillId="40" borderId="3" xfId="0" applyNumberFormat="1" applyFont="1" applyFill="1" applyBorder="1" applyAlignment="1" applyProtection="1">
      <alignment horizontal="center" vertical="center"/>
    </xf>
    <xf numFmtId="164" fontId="20" fillId="40" borderId="3" xfId="0" applyNumberFormat="1" applyFont="1" applyFill="1" applyBorder="1" applyAlignment="1" applyProtection="1">
      <alignment horizontal="center" vertical="center"/>
    </xf>
    <xf numFmtId="14" fontId="20" fillId="40" borderId="23" xfId="0" applyNumberFormat="1" applyFont="1" applyFill="1" applyBorder="1" applyAlignment="1" applyProtection="1">
      <alignment horizontal="center" vertical="center"/>
    </xf>
    <xf numFmtId="14" fontId="20" fillId="40" borderId="22" xfId="0" applyNumberFormat="1" applyFont="1" applyFill="1" applyBorder="1" applyAlignment="1" applyProtection="1">
      <alignment horizontal="center" vertical="center"/>
    </xf>
    <xf numFmtId="0" fontId="20" fillId="40" borderId="17" xfId="0" applyNumberFormat="1" applyFont="1" applyFill="1" applyBorder="1" applyAlignment="1" applyProtection="1">
      <alignment horizontal="center" vertical="center"/>
    </xf>
    <xf numFmtId="0" fontId="20" fillId="40" borderId="22" xfId="0" applyNumberFormat="1" applyFont="1" applyFill="1" applyBorder="1" applyAlignment="1" applyProtection="1">
      <alignment horizontal="center" vertical="center"/>
    </xf>
    <xf numFmtId="164" fontId="20" fillId="40" borderId="18" xfId="0" applyNumberFormat="1" applyFont="1" applyFill="1" applyBorder="1" applyAlignment="1" applyProtection="1">
      <alignment horizontal="center" vertical="center"/>
    </xf>
    <xf numFmtId="14" fontId="20" fillId="40" borderId="3" xfId="0" applyNumberFormat="1" applyFont="1" applyFill="1" applyBorder="1" applyAlignment="1" applyProtection="1">
      <alignment horizontal="center" vertical="center"/>
    </xf>
    <xf numFmtId="0" fontId="20" fillId="40" borderId="23" xfId="0" applyNumberFormat="1" applyFont="1" applyFill="1" applyBorder="1" applyAlignment="1" applyProtection="1">
      <alignment horizontal="center" vertical="center"/>
    </xf>
    <xf numFmtId="0" fontId="20" fillId="40" borderId="18" xfId="0" applyNumberFormat="1" applyFont="1" applyFill="1" applyBorder="1" applyAlignment="1" applyProtection="1">
      <alignment horizontal="center" vertical="center"/>
    </xf>
    <xf numFmtId="164" fontId="20" fillId="40" borderId="23" xfId="0" applyNumberFormat="1" applyFont="1" applyFill="1" applyBorder="1" applyAlignment="1" applyProtection="1">
      <alignment horizontal="center" vertical="center"/>
    </xf>
    <xf numFmtId="0" fontId="20" fillId="40" borderId="12" xfId="0" applyNumberFormat="1" applyFont="1" applyFill="1" applyBorder="1" applyAlignment="1" applyProtection="1">
      <alignment horizontal="center" vertical="center"/>
    </xf>
    <xf numFmtId="0" fontId="20" fillId="40" borderId="1" xfId="0" applyNumberFormat="1" applyFont="1" applyFill="1" applyBorder="1" applyAlignment="1" applyProtection="1">
      <alignment horizontal="center" vertical="center"/>
    </xf>
    <xf numFmtId="0" fontId="20" fillId="40" borderId="20" xfId="0" applyNumberFormat="1" applyFont="1" applyFill="1" applyBorder="1" applyAlignment="1" applyProtection="1">
      <alignment horizontal="center" vertical="center"/>
    </xf>
    <xf numFmtId="0" fontId="20" fillId="40" borderId="15" xfId="0" applyNumberFormat="1" applyFont="1" applyFill="1" applyBorder="1" applyAlignment="1" applyProtection="1"/>
    <xf numFmtId="0" fontId="20" fillId="40" borderId="0" xfId="0" applyNumberFormat="1" applyFont="1" applyFill="1" applyBorder="1" applyAlignment="1" applyProtection="1"/>
    <xf numFmtId="164" fontId="20" fillId="40" borderId="3" xfId="0" applyNumberFormat="1" applyFont="1" applyFill="1" applyBorder="1" applyAlignment="1">
      <alignment horizontal="center" vertical="center"/>
    </xf>
    <xf numFmtId="0" fontId="20" fillId="40" borderId="0" xfId="0" applyNumberFormat="1" applyFont="1" applyFill="1" applyBorder="1" applyAlignment="1" applyProtection="1">
      <alignment horizontal="center" vertical="center"/>
    </xf>
    <xf numFmtId="164" fontId="20" fillId="40" borderId="22" xfId="0" applyNumberFormat="1" applyFont="1" applyFill="1" applyBorder="1" applyAlignment="1">
      <alignment horizontal="center" vertical="center"/>
    </xf>
    <xf numFmtId="1" fontId="20" fillId="40" borderId="22" xfId="0" applyNumberFormat="1" applyFont="1" applyFill="1" applyBorder="1" applyAlignment="1" applyProtection="1">
      <alignment horizontal="center" vertical="center"/>
    </xf>
    <xf numFmtId="0" fontId="20" fillId="40" borderId="22" xfId="0" applyFont="1" applyFill="1" applyBorder="1" applyAlignment="1">
      <alignment horizontal="center" vertical="center"/>
    </xf>
    <xf numFmtId="164" fontId="20" fillId="40" borderId="22" xfId="0" applyNumberFormat="1" applyFont="1" applyFill="1" applyBorder="1" applyAlignment="1" applyProtection="1">
      <alignment horizontal="center" vertical="center"/>
    </xf>
    <xf numFmtId="14" fontId="20" fillId="40" borderId="15" xfId="0" applyNumberFormat="1" applyFont="1" applyFill="1" applyBorder="1" applyAlignment="1" applyProtection="1">
      <alignment horizontal="center" vertical="center"/>
    </xf>
    <xf numFmtId="164" fontId="20" fillId="40" borderId="16" xfId="0" applyNumberFormat="1" applyFont="1" applyFill="1" applyBorder="1" applyAlignment="1" applyProtection="1">
      <alignment horizontal="center" vertical="center"/>
    </xf>
    <xf numFmtId="0" fontId="20" fillId="40" borderId="15" xfId="0" applyNumberFormat="1" applyFont="1" applyFill="1" applyBorder="1" applyAlignment="1" applyProtection="1">
      <alignment horizontal="center" vertical="center"/>
    </xf>
    <xf numFmtId="0" fontId="20" fillId="40" borderId="16" xfId="0" applyNumberFormat="1" applyFont="1" applyFill="1" applyBorder="1" applyAlignment="1" applyProtection="1">
      <alignment horizontal="center" vertical="center"/>
    </xf>
    <xf numFmtId="164" fontId="20" fillId="40" borderId="15" xfId="0" applyNumberFormat="1" applyFont="1" applyFill="1" applyBorder="1" applyAlignment="1" applyProtection="1">
      <alignment horizontal="center" vertical="center"/>
    </xf>
    <xf numFmtId="14" fontId="20" fillId="40" borderId="16" xfId="0" applyNumberFormat="1" applyFont="1" applyFill="1" applyBorder="1" applyAlignment="1" applyProtection="1">
      <alignment horizontal="center" vertical="center"/>
    </xf>
    <xf numFmtId="0" fontId="21" fillId="0" borderId="0" xfId="0" applyNumberFormat="1" applyFont="1" applyFill="1" applyBorder="1" applyAlignment="1" applyProtection="1"/>
    <xf numFmtId="0" fontId="22" fillId="0" borderId="0" xfId="0" applyNumberFormat="1" applyFont="1" applyFill="1" applyBorder="1" applyAlignment="1" applyProtection="1"/>
    <xf numFmtId="0" fontId="22" fillId="2" borderId="0" xfId="0" applyNumberFormat="1" applyFont="1" applyFill="1" applyBorder="1" applyAlignment="1" applyProtection="1"/>
    <xf numFmtId="0" fontId="25" fillId="0" borderId="0" xfId="0" applyNumberFormat="1" applyFont="1" applyFill="1" applyBorder="1" applyAlignment="1" applyProtection="1"/>
    <xf numFmtId="0" fontId="25" fillId="0" borderId="0" xfId="0" applyNumberFormat="1" applyFont="1" applyFill="1" applyBorder="1" applyAlignment="1" applyProtection="1">
      <alignment vertical="center"/>
    </xf>
    <xf numFmtId="0" fontId="25" fillId="4" borderId="0" xfId="0" applyNumberFormat="1" applyFont="1" applyFill="1" applyBorder="1" applyAlignment="1" applyProtection="1">
      <alignment vertical="center"/>
    </xf>
    <xf numFmtId="0" fontId="25" fillId="4" borderId="0" xfId="0" applyNumberFormat="1" applyFont="1" applyFill="1" applyBorder="1" applyAlignment="1" applyProtection="1"/>
    <xf numFmtId="0" fontId="15" fillId="0" borderId="0" xfId="0" applyNumberFormat="1" applyFont="1" applyFill="1" applyBorder="1" applyAlignment="1" applyProtection="1">
      <alignment vertical="center"/>
    </xf>
    <xf numFmtId="0" fontId="27" fillId="0" borderId="0" xfId="0" applyNumberFormat="1" applyFont="1" applyFill="1" applyBorder="1" applyAlignment="1" applyProtection="1">
      <alignment vertical="center"/>
    </xf>
    <xf numFmtId="0" fontId="27" fillId="0" borderId="0" xfId="0" applyNumberFormat="1" applyFont="1" applyFill="1" applyBorder="1" applyAlignment="1" applyProtection="1"/>
    <xf numFmtId="0" fontId="22" fillId="0" borderId="3" xfId="0" applyNumberFormat="1" applyFont="1" applyFill="1" applyBorder="1" applyAlignment="1" applyProtection="1">
      <alignment horizontal="center"/>
    </xf>
    <xf numFmtId="37" fontId="15" fillId="4" borderId="12" xfId="0" applyNumberFormat="1" applyFont="1" applyFill="1" applyBorder="1" applyAlignment="1" applyProtection="1">
      <alignment horizontal="center"/>
    </xf>
    <xf numFmtId="164" fontId="22" fillId="0" borderId="22" xfId="0" applyNumberFormat="1" applyFont="1" applyFill="1" applyBorder="1" applyAlignment="1" applyProtection="1"/>
    <xf numFmtId="0" fontId="22" fillId="0" borderId="1" xfId="0" applyNumberFormat="1" applyFont="1" applyFill="1" applyBorder="1" applyAlignment="1" applyProtection="1"/>
    <xf numFmtId="0" fontId="26" fillId="2" borderId="1" xfId="0" applyNumberFormat="1" applyFont="1" applyFill="1" applyBorder="1" applyAlignment="1" applyProtection="1">
      <alignment vertical="center"/>
    </xf>
    <xf numFmtId="164" fontId="17" fillId="4" borderId="0" xfId="0" applyNumberFormat="1" applyFont="1" applyFill="1" applyBorder="1" applyAlignment="1" applyProtection="1">
      <alignment horizontal="center"/>
    </xf>
    <xf numFmtId="164" fontId="15" fillId="4" borderId="0" xfId="0" applyNumberFormat="1" applyFont="1" applyFill="1" applyBorder="1" applyAlignment="1" applyProtection="1">
      <alignment wrapText="1"/>
    </xf>
    <xf numFmtId="164" fontId="15" fillId="40" borderId="1" xfId="0" applyNumberFormat="1" applyFont="1" applyFill="1" applyBorder="1" applyAlignment="1">
      <alignment horizontal="center" vertical="center"/>
    </xf>
    <xf numFmtId="0" fontId="15" fillId="4" borderId="20" xfId="50" applyFont="1" applyFill="1" applyBorder="1" applyProtection="1">
      <alignment horizontal="center"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16" xfId="0" applyFont="1" applyFill="1" applyBorder="1" applyAlignment="1">
      <alignment horizontal="center" vertical="center"/>
    </xf>
    <xf numFmtId="164" fontId="15" fillId="4" borderId="19" xfId="0" applyNumberFormat="1" applyFont="1" applyFill="1" applyBorder="1" applyAlignment="1">
      <alignment horizontal="center" vertical="center"/>
    </xf>
    <xf numFmtId="164" fontId="15" fillId="4" borderId="20" xfId="0" applyNumberFormat="1" applyFont="1" applyFill="1" applyBorder="1" applyAlignment="1">
      <alignment horizontal="center" vertical="center"/>
    </xf>
    <xf numFmtId="164" fontId="15" fillId="4" borderId="21" xfId="0" applyNumberFormat="1" applyFont="1" applyFill="1" applyBorder="1" applyAlignment="1">
      <alignment horizontal="center" vertical="center"/>
    </xf>
    <xf numFmtId="164" fontId="15" fillId="4" borderId="15" xfId="0" applyNumberFormat="1" applyFont="1" applyFill="1" applyBorder="1" applyAlignment="1">
      <alignment horizontal="center" vertical="center"/>
    </xf>
    <xf numFmtId="164" fontId="15" fillId="4" borderId="0" xfId="0" applyNumberFormat="1" applyFont="1" applyFill="1" applyBorder="1" applyAlignment="1">
      <alignment horizontal="center" vertical="center"/>
    </xf>
    <xf numFmtId="164" fontId="15" fillId="4" borderId="16" xfId="0" applyNumberFormat="1" applyFont="1" applyFill="1" applyBorder="1" applyAlignment="1">
      <alignment horizontal="center" vertical="center"/>
    </xf>
    <xf numFmtId="0" fontId="15" fillId="4" borderId="15" xfId="0" applyFont="1" applyFill="1" applyBorder="1" applyAlignment="1">
      <alignment horizontal="center" vertical="center"/>
    </xf>
    <xf numFmtId="0" fontId="15" fillId="4" borderId="19" xfId="0" applyFont="1" applyFill="1" applyBorder="1" applyAlignment="1">
      <alignment horizontal="center" vertical="center"/>
    </xf>
    <xf numFmtId="0" fontId="0" fillId="0" borderId="1" xfId="0" applyFill="1" applyAlignment="1"/>
    <xf numFmtId="0" fontId="28" fillId="0" borderId="0" xfId="52" applyFont="1" applyFill="1" applyProtection="1">
      <alignment horizontal="center" vertical="center"/>
    </xf>
    <xf numFmtId="0" fontId="28" fillId="43" borderId="0" xfId="52" applyFont="1" applyFill="1" applyProtection="1">
      <alignment horizontal="center" vertical="center"/>
    </xf>
    <xf numFmtId="0" fontId="22" fillId="43" borderId="0" xfId="0" applyNumberFormat="1" applyFont="1" applyFill="1" applyBorder="1" applyAlignment="1" applyProtection="1"/>
    <xf numFmtId="0" fontId="0" fillId="0" borderId="1" xfId="0" applyFill="1" applyAlignment="1">
      <alignment horizontal="left"/>
    </xf>
    <xf numFmtId="0" fontId="22" fillId="0" borderId="0" xfId="0" applyNumberFormat="1" applyFont="1" applyFill="1" applyBorder="1" applyAlignment="1" applyProtection="1">
      <alignment horizontal="left"/>
    </xf>
    <xf numFmtId="49" fontId="22" fillId="0" borderId="0" xfId="0" applyNumberFormat="1" applyFont="1" applyFill="1" applyBorder="1" applyAlignment="1" applyProtection="1">
      <alignment horizontal="left"/>
    </xf>
    <xf numFmtId="2" fontId="22" fillId="0" borderId="1" xfId="0" applyNumberFormat="1" applyFont="1" applyFill="1" applyBorder="1" applyAlignment="1" applyProtection="1"/>
    <xf numFmtId="0" fontId="34" fillId="44" borderId="1" xfId="0" applyNumberFormat="1" applyFont="1" applyFill="1" applyBorder="1" applyAlignment="1" applyProtection="1">
      <alignment horizontal="center"/>
    </xf>
    <xf numFmtId="0" fontId="34" fillId="0" borderId="1" xfId="0" applyNumberFormat="1" applyFont="1" applyFill="1" applyBorder="1" applyAlignment="1" applyProtection="1">
      <alignment horizontal="center"/>
    </xf>
    <xf numFmtId="0" fontId="34" fillId="0" borderId="0" xfId="0" applyNumberFormat="1" applyFont="1" applyFill="1" applyBorder="1" applyAlignment="1" applyProtection="1">
      <alignment horizontal="center"/>
    </xf>
    <xf numFmtId="164" fontId="34" fillId="0" borderId="1" xfId="0" applyNumberFormat="1" applyFont="1" applyFill="1" applyBorder="1" applyAlignment="1" applyProtection="1">
      <alignment horizontal="center"/>
    </xf>
    <xf numFmtId="0" fontId="35" fillId="44" borderId="1" xfId="0" applyNumberFormat="1" applyFont="1" applyFill="1" applyBorder="1" applyAlignment="1" applyProtection="1">
      <alignment horizontal="center"/>
    </xf>
    <xf numFmtId="0" fontId="35" fillId="0" borderId="1" xfId="0" applyNumberFormat="1" applyFont="1" applyFill="1" applyBorder="1" applyAlignment="1" applyProtection="1">
      <alignment horizontal="center"/>
    </xf>
    <xf numFmtId="0" fontId="35" fillId="0" borderId="1" xfId="0" applyNumberFormat="1" applyFont="1" applyFill="1" applyBorder="1" applyAlignment="1" applyProtection="1">
      <alignment horizontal="center" wrapText="1"/>
    </xf>
    <xf numFmtId="0" fontId="0" fillId="4" borderId="1" xfId="0" applyFill="1" applyAlignment="1"/>
    <xf numFmtId="0" fontId="0" fillId="4" borderId="1" xfId="0" applyFill="1" applyAlignment="1">
      <alignment horizontal="left"/>
    </xf>
    <xf numFmtId="0" fontId="22" fillId="4" borderId="0" xfId="0" applyNumberFormat="1" applyFont="1" applyFill="1" applyBorder="1" applyAlignment="1" applyProtection="1"/>
    <xf numFmtId="0" fontId="28" fillId="4" borderId="0" xfId="52" applyFont="1" applyFill="1" applyProtection="1">
      <alignment horizontal="center" vertical="center"/>
    </xf>
    <xf numFmtId="0" fontId="0" fillId="4" borderId="1" xfId="0" applyFill="1" applyAlignment="1">
      <alignment wrapText="1"/>
    </xf>
    <xf numFmtId="0" fontId="28" fillId="4" borderId="0" xfId="52" applyFont="1" applyFill="1" applyAlignment="1" applyProtection="1">
      <alignment horizontal="left" vertical="center"/>
    </xf>
    <xf numFmtId="0" fontId="22" fillId="4" borderId="0" xfId="0" applyNumberFormat="1" applyFont="1" applyFill="1" applyBorder="1" applyAlignment="1" applyProtection="1">
      <alignment horizontal="left"/>
    </xf>
    <xf numFmtId="49" fontId="22" fillId="4" borderId="0" xfId="0" applyNumberFormat="1" applyFont="1" applyFill="1" applyBorder="1" applyAlignment="1" applyProtection="1">
      <alignment horizontal="left"/>
    </xf>
    <xf numFmtId="0" fontId="15" fillId="45" borderId="1" xfId="0" applyNumberFormat="1" applyFont="1" applyFill="1" applyBorder="1" applyAlignment="1" applyProtection="1">
      <alignment horizontal="center" vertical="center" wrapText="1"/>
    </xf>
    <xf numFmtId="14" fontId="15" fillId="4" borderId="12" xfId="0" applyNumberFormat="1" applyFont="1" applyFill="1" applyBorder="1" applyAlignment="1" applyProtection="1">
      <alignment horizontal="center" vertical="center"/>
    </xf>
    <xf numFmtId="0" fontId="15" fillId="4" borderId="1" xfId="50" applyFont="1" applyFill="1" applyBorder="1" applyAlignment="1" applyProtection="1">
      <alignment horizontal="center" vertical="center" wrapText="1"/>
    </xf>
    <xf numFmtId="0" fontId="15" fillId="4" borderId="1" xfId="50" applyFont="1" applyFill="1" applyBorder="1" applyAlignment="1">
      <alignment horizontal="center" vertical="center"/>
    </xf>
    <xf numFmtId="0" fontId="15" fillId="4" borderId="1" xfId="50" applyFont="1" applyFill="1" applyBorder="1" applyAlignment="1" applyProtection="1">
      <alignment horizontal="center" vertical="center"/>
    </xf>
    <xf numFmtId="164" fontId="15" fillId="4" borderId="1" xfId="50" applyNumberFormat="1" applyFont="1" applyFill="1" applyBorder="1" applyAlignment="1" applyProtection="1">
      <alignment horizontal="center" vertical="center"/>
    </xf>
    <xf numFmtId="14" fontId="15" fillId="4" borderId="13" xfId="50" applyNumberFormat="1" applyFont="1" applyFill="1" applyBorder="1" applyAlignment="1" applyProtection="1">
      <alignment horizontal="center" vertical="center"/>
    </xf>
    <xf numFmtId="14" fontId="15" fillId="4" borderId="22" xfId="50" applyNumberFormat="1" applyFont="1" applyFill="1" applyBorder="1" applyAlignment="1" applyProtection="1">
      <alignment horizontal="center" vertical="center"/>
    </xf>
    <xf numFmtId="0" fontId="15" fillId="4" borderId="14" xfId="50" applyFont="1" applyFill="1" applyBorder="1" applyAlignment="1" applyProtection="1">
      <alignment horizontal="center" vertical="center"/>
    </xf>
    <xf numFmtId="0" fontId="15" fillId="4" borderId="22" xfId="50" applyFont="1" applyFill="1" applyBorder="1" applyAlignment="1" applyProtection="1">
      <alignment horizontal="center" vertical="center"/>
    </xf>
    <xf numFmtId="164" fontId="15" fillId="4" borderId="12" xfId="50" applyNumberFormat="1" applyFont="1" applyFill="1" applyBorder="1" applyAlignment="1" applyProtection="1">
      <alignment horizontal="center" vertical="center"/>
    </xf>
    <xf numFmtId="14" fontId="15" fillId="4" borderId="1" xfId="50" applyNumberFormat="1" applyFont="1" applyFill="1" applyBorder="1" applyAlignment="1" applyProtection="1">
      <alignment horizontal="center" vertical="center"/>
    </xf>
    <xf numFmtId="0" fontId="15" fillId="4" borderId="13" xfId="50" applyFont="1" applyFill="1" applyBorder="1" applyAlignment="1" applyProtection="1">
      <alignment horizontal="center" vertical="center"/>
    </xf>
    <xf numFmtId="0" fontId="15" fillId="4" borderId="12" xfId="50" applyFont="1" applyFill="1" applyBorder="1" applyAlignment="1" applyProtection="1">
      <alignment horizontal="center" vertical="center"/>
    </xf>
    <xf numFmtId="164" fontId="15" fillId="4" borderId="13" xfId="50" applyNumberFormat="1" applyFont="1" applyFill="1" applyBorder="1" applyAlignment="1">
      <alignment horizontal="center" vertical="center"/>
    </xf>
    <xf numFmtId="0" fontId="15" fillId="4" borderId="15" xfId="50" applyFont="1" applyFill="1" applyBorder="1" applyAlignment="1" applyProtection="1"/>
    <xf numFmtId="0" fontId="15" fillId="4" borderId="0" xfId="50" applyFont="1" applyFill="1" applyBorder="1" applyAlignment="1" applyProtection="1"/>
    <xf numFmtId="0" fontId="15" fillId="4" borderId="1" xfId="50" applyFont="1" applyFill="1" applyBorder="1" applyAlignment="1" applyProtection="1"/>
    <xf numFmtId="0" fontId="15" fillId="4" borderId="1" xfId="47" applyFont="1" applyFill="1" applyBorder="1" applyProtection="1">
      <alignment horizontal="center" vertical="center"/>
    </xf>
    <xf numFmtId="0" fontId="15" fillId="4" borderId="1" xfId="47" applyFont="1" applyFill="1" applyBorder="1">
      <alignment horizontal="center" vertical="center"/>
    </xf>
    <xf numFmtId="0" fontId="15" fillId="4" borderId="1" xfId="47" applyFont="1" applyFill="1" applyBorder="1" applyAlignment="1">
      <alignment horizontal="center" vertical="center" wrapText="1"/>
    </xf>
    <xf numFmtId="164" fontId="15" fillId="4" borderId="1" xfId="47" applyNumberFormat="1" applyFont="1" applyFill="1" applyBorder="1" applyProtection="1">
      <alignment horizontal="center" vertical="center"/>
    </xf>
    <xf numFmtId="14" fontId="15" fillId="4" borderId="13" xfId="47" applyNumberFormat="1" applyFont="1" applyFill="1" applyBorder="1" applyProtection="1">
      <alignment horizontal="center" vertical="center"/>
    </xf>
    <xf numFmtId="14" fontId="15" fillId="4" borderId="22" xfId="47" applyNumberFormat="1" applyFont="1" applyFill="1" applyBorder="1" applyProtection="1">
      <alignment horizontal="center" vertical="center"/>
    </xf>
    <xf numFmtId="0" fontId="15" fillId="4" borderId="14" xfId="47" applyFont="1" applyFill="1" applyBorder="1" applyProtection="1">
      <alignment horizontal="center" vertical="center"/>
    </xf>
    <xf numFmtId="0" fontId="15" fillId="4" borderId="22" xfId="47" applyFont="1" applyFill="1" applyBorder="1" applyProtection="1">
      <alignment horizontal="center" vertical="center"/>
    </xf>
    <xf numFmtId="164" fontId="15" fillId="4" borderId="12" xfId="47" applyNumberFormat="1" applyFont="1" applyFill="1" applyBorder="1" applyProtection="1">
      <alignment horizontal="center" vertical="center"/>
    </xf>
    <xf numFmtId="14" fontId="15" fillId="4" borderId="1" xfId="47" applyNumberFormat="1" applyFont="1" applyFill="1" applyBorder="1" applyProtection="1">
      <alignment horizontal="center" vertical="center"/>
    </xf>
    <xf numFmtId="0" fontId="15" fillId="4" borderId="13" xfId="47" applyFont="1" applyFill="1" applyBorder="1" applyProtection="1">
      <alignment horizontal="center" vertical="center"/>
    </xf>
    <xf numFmtId="14" fontId="15" fillId="4" borderId="12" xfId="47" applyNumberFormat="1" applyFont="1" applyFill="1" applyBorder="1" applyProtection="1">
      <alignment horizontal="center" vertical="center"/>
    </xf>
    <xf numFmtId="164" fontId="15" fillId="4" borderId="1" xfId="47" applyNumberFormat="1" applyFont="1" applyFill="1" applyBorder="1">
      <alignment horizontal="center" vertical="center"/>
    </xf>
    <xf numFmtId="164" fontId="15" fillId="4" borderId="13" xfId="47" applyNumberFormat="1" applyFont="1" applyFill="1" applyBorder="1">
      <alignment horizontal="center" vertical="center"/>
    </xf>
    <xf numFmtId="0" fontId="15" fillId="4" borderId="12" xfId="47" applyFont="1" applyFill="1" applyBorder="1" applyProtection="1">
      <alignment horizontal="center" vertical="center"/>
    </xf>
    <xf numFmtId="0" fontId="15" fillId="4" borderId="15" xfId="47" applyFont="1" applyFill="1" applyBorder="1" applyProtection="1">
      <alignment horizontal="center" vertical="center"/>
    </xf>
    <xf numFmtId="0" fontId="15" fillId="4" borderId="0" xfId="47" applyFont="1" applyFill="1" applyBorder="1" applyProtection="1">
      <alignment horizontal="center" vertical="center"/>
    </xf>
    <xf numFmtId="164" fontId="15" fillId="40" borderId="2" xfId="0" applyNumberFormat="1" applyFont="1" applyFill="1" applyBorder="1" applyAlignment="1">
      <alignment horizontal="center" vertical="center"/>
    </xf>
    <xf numFmtId="164" fontId="15" fillId="40" borderId="3" xfId="0" applyNumberFormat="1" applyFont="1" applyFill="1" applyBorder="1" applyAlignment="1">
      <alignment horizontal="center" vertical="center"/>
    </xf>
    <xf numFmtId="0" fontId="18" fillId="8" borderId="4" xfId="50" applyProtection="1">
      <alignment horizontal="center" vertical="center"/>
    </xf>
    <xf numFmtId="0" fontId="18" fillId="8" borderId="4" xfId="50">
      <alignment horizontal="center" vertical="center"/>
    </xf>
    <xf numFmtId="0" fontId="0" fillId="0" borderId="1" xfId="0">
      <alignment horizontal="center" vertical="center"/>
    </xf>
    <xf numFmtId="0" fontId="18" fillId="46" borderId="13" xfId="48" applyBorder="1">
      <alignment horizontal="center" vertical="center"/>
    </xf>
    <xf numFmtId="0" fontId="18" fillId="46" borderId="12" xfId="48" applyBorder="1">
      <alignment horizontal="center" vertical="center"/>
    </xf>
    <xf numFmtId="0" fontId="18" fillId="46" borderId="1" xfId="48" applyBorder="1" applyProtection="1">
      <alignment horizontal="center" vertical="center"/>
    </xf>
    <xf numFmtId="0" fontId="18" fillId="46" borderId="1" xfId="48" applyBorder="1">
      <alignment horizontal="center" vertical="center"/>
    </xf>
    <xf numFmtId="0" fontId="18" fillId="46" borderId="13" xfId="48" applyBorder="1" applyProtection="1">
      <alignment horizontal="center" vertical="center"/>
    </xf>
    <xf numFmtId="0" fontId="18" fillId="46" borderId="22" xfId="48" applyBorder="1" applyProtection="1">
      <alignment horizontal="center" vertical="center"/>
    </xf>
    <xf numFmtId="0" fontId="18" fillId="46" borderId="14" xfId="48" applyBorder="1" applyProtection="1">
      <alignment horizontal="center" vertical="center"/>
    </xf>
    <xf numFmtId="0" fontId="18" fillId="46" borderId="12" xfId="48" applyBorder="1" applyProtection="1">
      <alignment horizontal="center" vertical="center"/>
    </xf>
    <xf numFmtId="0" fontId="18" fillId="46" borderId="15" xfId="48" applyBorder="1" applyProtection="1">
      <alignment horizontal="center" vertical="center"/>
    </xf>
    <xf numFmtId="0" fontId="18" fillId="46" borderId="0" xfId="48" applyBorder="1" applyProtection="1">
      <alignment horizontal="center" vertical="center"/>
    </xf>
    <xf numFmtId="0" fontId="18" fillId="8" borderId="4" xfId="50" applyAlignment="1">
      <alignment horizontal="center" vertical="center" wrapText="1"/>
    </xf>
    <xf numFmtId="0" fontId="18" fillId="46" borderId="13" xfId="48" applyBorder="1">
      <alignment horizontal="center" vertical="center"/>
    </xf>
    <xf numFmtId="0" fontId="18" fillId="46" borderId="12" xfId="48" applyBorder="1">
      <alignment horizontal="center" vertical="center"/>
    </xf>
    <xf numFmtId="0" fontId="18" fillId="46" borderId="13" xfId="48" applyBorder="1">
      <alignment horizontal="center" vertical="center"/>
    </xf>
    <xf numFmtId="0" fontId="18" fillId="46" borderId="12" xfId="48" applyBorder="1">
      <alignment horizontal="center" vertical="center"/>
    </xf>
    <xf numFmtId="0" fontId="0" fillId="0" borderId="1" xfId="0" applyFill="1" applyAlignment="1" applyProtection="1"/>
    <xf numFmtId="0" fontId="15" fillId="38" borderId="13" xfId="0" applyNumberFormat="1" applyFont="1" applyFill="1" applyBorder="1" applyAlignment="1" applyProtection="1">
      <alignment horizontal="center" vertical="center"/>
    </xf>
    <xf numFmtId="0" fontId="15" fillId="38" borderId="12" xfId="0" applyNumberFormat="1" applyFont="1" applyFill="1" applyBorder="1" applyAlignment="1" applyProtection="1">
      <alignment horizontal="center" vertical="center"/>
    </xf>
    <xf numFmtId="0" fontId="16" fillId="37" borderId="13" xfId="0" applyFont="1" applyFill="1" applyBorder="1" applyAlignment="1">
      <alignment horizontal="center" vertical="center"/>
    </xf>
    <xf numFmtId="0" fontId="16" fillId="37" borderId="12" xfId="0" applyFont="1" applyFill="1" applyBorder="1" applyAlignment="1">
      <alignment horizontal="center" vertical="center"/>
    </xf>
    <xf numFmtId="164" fontId="15" fillId="4" borderId="0" xfId="0" applyNumberFormat="1" applyFont="1" applyFill="1" applyBorder="1" applyAlignment="1" applyProtection="1">
      <alignment horizontal="center" wrapText="1"/>
    </xf>
    <xf numFmtId="0" fontId="36" fillId="40" borderId="0" xfId="0" applyNumberFormat="1" applyFont="1" applyFill="1" applyBorder="1" applyAlignment="1" applyProtection="1">
      <alignment horizontal="center" wrapText="1"/>
    </xf>
    <xf numFmtId="0" fontId="30" fillId="40" borderId="0" xfId="0" applyNumberFormat="1" applyFont="1" applyFill="1" applyBorder="1" applyAlignment="1" applyProtection="1">
      <alignment horizontal="center" wrapText="1"/>
    </xf>
    <xf numFmtId="0" fontId="30" fillId="40" borderId="0" xfId="0" applyFont="1" applyFill="1" applyBorder="1" applyAlignment="1">
      <alignment horizontal="center" vertical="center" wrapText="1"/>
    </xf>
    <xf numFmtId="0" fontId="16" fillId="4" borderId="13" xfId="0" applyNumberFormat="1" applyFont="1" applyFill="1" applyBorder="1" applyAlignment="1" applyProtection="1">
      <alignment horizontal="center" vertical="center"/>
    </xf>
    <xf numFmtId="0" fontId="16" fillId="4" borderId="12" xfId="0" applyNumberFormat="1" applyFont="1" applyFill="1" applyBorder="1" applyAlignment="1" applyProtection="1">
      <alignment horizontal="center" vertical="center"/>
    </xf>
    <xf numFmtId="0" fontId="15" fillId="3" borderId="13" xfId="0" applyNumberFormat="1" applyFont="1" applyFill="1" applyBorder="1" applyAlignment="1" applyProtection="1">
      <alignment horizontal="center" vertical="center"/>
    </xf>
    <xf numFmtId="0" fontId="15" fillId="3" borderId="12" xfId="0" applyNumberFormat="1" applyFont="1" applyFill="1" applyBorder="1" applyAlignment="1" applyProtection="1">
      <alignment horizontal="center" vertical="center"/>
    </xf>
    <xf numFmtId="0" fontId="18" fillId="2" borderId="13" xfId="0" applyNumberFormat="1" applyFont="1" applyFill="1" applyBorder="1" applyAlignment="1" applyProtection="1">
      <alignment horizontal="center" vertical="center"/>
    </xf>
    <xf numFmtId="0" fontId="18" fillId="2" borderId="12" xfId="0" applyNumberFormat="1" applyFont="1" applyFill="1" applyBorder="1" applyAlignment="1" applyProtection="1">
      <alignment horizontal="center" vertical="center"/>
    </xf>
    <xf numFmtId="0" fontId="18" fillId="46" borderId="13" xfId="48" applyBorder="1">
      <alignment horizontal="center" vertical="center"/>
    </xf>
    <xf numFmtId="0" fontId="18" fillId="46" borderId="12" xfId="48" applyBorder="1">
      <alignment horizontal="center" vertical="center"/>
    </xf>
    <xf numFmtId="0" fontId="15" fillId="42" borderId="13" xfId="0" applyNumberFormat="1" applyFont="1" applyFill="1" applyBorder="1" applyAlignment="1" applyProtection="1">
      <alignment horizontal="center" vertical="center"/>
    </xf>
    <xf numFmtId="0" fontId="15" fillId="42" borderId="12" xfId="0" applyNumberFormat="1" applyFont="1" applyFill="1" applyBorder="1" applyAlignment="1" applyProtection="1">
      <alignment horizontal="center" vertical="center"/>
    </xf>
    <xf numFmtId="164" fontId="33" fillId="40" borderId="13" xfId="0" applyNumberFormat="1" applyFont="1" applyFill="1" applyBorder="1" applyAlignment="1" applyProtection="1">
      <alignment horizontal="center" wrapText="1"/>
    </xf>
    <xf numFmtId="164" fontId="33" fillId="40" borderId="12" xfId="0" applyNumberFormat="1" applyFont="1" applyFill="1" applyBorder="1" applyAlignment="1" applyProtection="1">
      <alignment horizontal="center" wrapText="1"/>
    </xf>
    <xf numFmtId="0" fontId="15" fillId="4" borderId="19" xfId="0" applyNumberFormat="1" applyFont="1" applyFill="1" applyBorder="1" applyAlignment="1" applyProtection="1">
      <alignment horizontal="center" vertical="center" wrapText="1"/>
    </xf>
    <xf numFmtId="0" fontId="15" fillId="4" borderId="20" xfId="0" applyNumberFormat="1" applyFont="1" applyFill="1" applyBorder="1" applyAlignment="1" applyProtection="1">
      <alignment horizontal="center" vertical="center" wrapText="1"/>
    </xf>
    <xf numFmtId="0" fontId="15" fillId="4" borderId="21" xfId="0" applyNumberFormat="1" applyFont="1" applyFill="1" applyBorder="1" applyAlignment="1" applyProtection="1">
      <alignment horizontal="center" vertical="center" wrapText="1"/>
    </xf>
    <xf numFmtId="0" fontId="15" fillId="4" borderId="23" xfId="0" applyNumberFormat="1" applyFont="1" applyFill="1" applyBorder="1" applyAlignment="1" applyProtection="1">
      <alignment horizontal="center" vertical="center" wrapText="1"/>
    </xf>
    <xf numFmtId="0" fontId="15" fillId="4" borderId="17" xfId="0" applyNumberFormat="1" applyFont="1" applyFill="1" applyBorder="1" applyAlignment="1" applyProtection="1">
      <alignment horizontal="center" vertical="center" wrapText="1"/>
    </xf>
    <xf numFmtId="0" fontId="15" fillId="4" borderId="18" xfId="0" applyNumberFormat="1" applyFont="1" applyFill="1" applyBorder="1" applyAlignment="1" applyProtection="1">
      <alignment horizontal="center" vertical="center" wrapText="1"/>
    </xf>
    <xf numFmtId="0" fontId="19" fillId="40" borderId="0" xfId="0" applyFont="1" applyFill="1" applyBorder="1" applyAlignment="1">
      <alignment horizontal="center" vertical="center"/>
    </xf>
    <xf numFmtId="0" fontId="15" fillId="4" borderId="17" xfId="0" applyFont="1" applyFill="1" applyBorder="1" applyAlignment="1">
      <alignment horizontal="center" vertical="center"/>
    </xf>
    <xf numFmtId="164" fontId="15" fillId="4" borderId="19" xfId="0" applyNumberFormat="1" applyFont="1" applyFill="1" applyBorder="1" applyAlignment="1" applyProtection="1">
      <alignment horizontal="center" vertical="center" wrapText="1"/>
    </xf>
    <xf numFmtId="164" fontId="15" fillId="4" borderId="20" xfId="0" applyNumberFormat="1" applyFont="1" applyFill="1" applyBorder="1" applyAlignment="1" applyProtection="1">
      <alignment horizontal="center" vertical="center" wrapText="1"/>
    </xf>
    <xf numFmtId="164" fontId="15" fillId="4" borderId="21" xfId="0" applyNumberFormat="1" applyFont="1" applyFill="1" applyBorder="1" applyAlignment="1" applyProtection="1">
      <alignment horizontal="center" vertical="center" wrapText="1"/>
    </xf>
    <xf numFmtId="164" fontId="15" fillId="4" borderId="23" xfId="0" applyNumberFormat="1" applyFont="1" applyFill="1" applyBorder="1" applyAlignment="1" applyProtection="1">
      <alignment horizontal="center" vertical="center" wrapText="1"/>
    </xf>
    <xf numFmtId="164" fontId="15" fillId="4" borderId="17" xfId="0" applyNumberFormat="1" applyFont="1" applyFill="1" applyBorder="1" applyAlignment="1" applyProtection="1">
      <alignment horizontal="center" vertical="center" wrapText="1"/>
    </xf>
    <xf numFmtId="164" fontId="15" fillId="4" borderId="18" xfId="0" applyNumberFormat="1" applyFont="1" applyFill="1" applyBorder="1" applyAlignment="1" applyProtection="1">
      <alignment horizontal="center" vertical="center" wrapText="1"/>
    </xf>
    <xf numFmtId="0" fontId="15" fillId="4" borderId="19" xfId="0" applyNumberFormat="1" applyFont="1" applyFill="1" applyBorder="1" applyAlignment="1">
      <alignment horizontal="center" vertical="center" wrapText="1"/>
    </xf>
    <xf numFmtId="0" fontId="15" fillId="4" borderId="21" xfId="0" applyNumberFormat="1" applyFont="1" applyFill="1" applyBorder="1" applyAlignment="1">
      <alignment horizontal="center" vertical="center" wrapText="1"/>
    </xf>
    <xf numFmtId="0" fontId="15" fillId="4" borderId="23" xfId="0" applyNumberFormat="1" applyFont="1" applyFill="1" applyBorder="1" applyAlignment="1">
      <alignment horizontal="center" vertical="center" wrapText="1"/>
    </xf>
    <xf numFmtId="0" fontId="15" fillId="4" borderId="18" xfId="0" applyNumberFormat="1" applyFont="1" applyFill="1" applyBorder="1" applyAlignment="1">
      <alignment horizontal="center" vertical="center" wrapText="1"/>
    </xf>
    <xf numFmtId="0"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xf>
    <xf numFmtId="0" fontId="22" fillId="2" borderId="0"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horizontal="center"/>
    </xf>
    <xf numFmtId="0" fontId="23"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right"/>
    </xf>
    <xf numFmtId="0" fontId="25"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left" wrapText="1"/>
    </xf>
    <xf numFmtId="0" fontId="21" fillId="0" borderId="0" xfId="0" applyNumberFormat="1" applyFont="1" applyFill="1" applyBorder="1" applyAlignment="1" applyProtection="1">
      <alignment horizontal="center"/>
    </xf>
    <xf numFmtId="0" fontId="21" fillId="0" borderId="0" xfId="0" applyNumberFormat="1" applyFont="1" applyFill="1" applyBorder="1" applyAlignment="1" applyProtection="1">
      <alignment horizontal="center" wrapText="1"/>
    </xf>
    <xf numFmtId="0" fontId="34" fillId="0" borderId="19" xfId="0" applyNumberFormat="1" applyFont="1" applyFill="1" applyBorder="1" applyAlignment="1" applyProtection="1">
      <alignment horizontal="center" vertical="center" wrapText="1"/>
    </xf>
    <xf numFmtId="0" fontId="34" fillId="0" borderId="20" xfId="0" applyNumberFormat="1" applyFont="1" applyFill="1" applyBorder="1" applyAlignment="1" applyProtection="1">
      <alignment horizontal="center" vertical="center" wrapText="1"/>
    </xf>
    <xf numFmtId="0" fontId="34" fillId="0" borderId="21" xfId="0" applyNumberFormat="1" applyFont="1" applyFill="1" applyBorder="1" applyAlignment="1" applyProtection="1">
      <alignment horizontal="center" vertical="center" wrapText="1"/>
    </xf>
    <xf numFmtId="0" fontId="34" fillId="0" borderId="15"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vertical="center" wrapText="1"/>
    </xf>
    <xf numFmtId="0" fontId="34" fillId="0" borderId="16" xfId="0" applyNumberFormat="1" applyFont="1" applyFill="1" applyBorder="1" applyAlignment="1" applyProtection="1">
      <alignment horizontal="center" vertical="center" wrapText="1"/>
    </xf>
    <xf numFmtId="0" fontId="34" fillId="0" borderId="23" xfId="0" applyNumberFormat="1" applyFont="1" applyFill="1" applyBorder="1" applyAlignment="1" applyProtection="1">
      <alignment horizontal="center" vertical="center" wrapText="1"/>
    </xf>
    <xf numFmtId="0" fontId="34" fillId="0" borderId="17" xfId="0" applyNumberFormat="1" applyFont="1" applyFill="1" applyBorder="1" applyAlignment="1" applyProtection="1">
      <alignment horizontal="center" vertical="center" wrapText="1"/>
    </xf>
    <xf numFmtId="0" fontId="34" fillId="0" borderId="18" xfId="0" applyNumberFormat="1" applyFont="1" applyFill="1" applyBorder="1" applyAlignment="1" applyProtection="1">
      <alignment horizontal="center" vertical="center" wrapText="1"/>
    </xf>
  </cellXfs>
  <cellStyles count="54">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2" builtinId="27" hidden="1" customBuiltin="1"/>
    <cellStyle name="Calculation" xfId="6" builtinId="22" hidden="1" customBuiltin="1"/>
    <cellStyle name="Cert. Assigned" xfId="53"/>
    <cellStyle name="Check Cell" xfId="7" builtinId="23" hidden="1" customBuiltin="1"/>
    <cellStyle name="Comma" xfId="9" builtinId="3" hidden="1"/>
    <cellStyle name="Comma [0]" xfId="10" builtinId="6" hidden="1"/>
    <cellStyle name="Currency" xfId="1" builtinId="4" hidden="1"/>
    <cellStyle name="Currency [0]" xfId="11" builtinId="7" hidden="1"/>
    <cellStyle name="Deed Processed" xfId="52"/>
    <cellStyle name="Explanatory Text" xfId="8" builtinId="53" hidden="1" customBuiltin="1"/>
    <cellStyle name="Good" xfId="3" builtinId="26" hidden="1" customBuiltin="1"/>
    <cellStyle name="Heading 1" xfId="14" builtinId="16" hidden="1"/>
    <cellStyle name="Heading 2" xfId="15" builtinId="17" hidden="1"/>
    <cellStyle name="Heading 3" xfId="16" builtinId="18" hidden="1"/>
    <cellStyle name="Heading 4" xfId="17" builtinId="19" hidden="1"/>
    <cellStyle name="Input" xfId="5" builtinId="20" hidden="1" customBuiltin="1"/>
    <cellStyle name="Linked Cell" xfId="19" builtinId="24" hidden="1"/>
    <cellStyle name="Neutral" xfId="4" builtinId="28" hidden="1" customBuiltin="1"/>
    <cellStyle name="NO BID" xfId="49"/>
    <cellStyle name="Normal" xfId="0" builtinId="0" customBuiltin="1"/>
    <cellStyle name="Note" xfId="21" builtinId="10" hidden="1"/>
    <cellStyle name="Omitted Property" xfId="51"/>
    <cellStyle name="Output" xfId="18" builtinId="21" hidden="1"/>
    <cellStyle name="Paid Out (Not in Sale)" xfId="50"/>
    <cellStyle name="Percent" xfId="12" builtinId="5" hidden="1"/>
    <cellStyle name="Redeemed Property" xfId="47"/>
    <cellStyle name="Set Aside" xfId="48"/>
    <cellStyle name="Title" xfId="13" builtinId="15" hidden="1"/>
    <cellStyle name="Total" xfId="22" builtinId="25" hidden="1"/>
    <cellStyle name="Warning Text" xfId="20" builtinId="11" hidden="1"/>
  </cellStyles>
  <dxfs count="0"/>
  <tableStyles count="0" defaultTableStyle="TableStyleMedium9" defaultPivotStyle="PivotStyleLight16"/>
  <colors>
    <mruColors>
      <color rgb="FFFFFFCC"/>
      <color rgb="FFA5A5C3"/>
      <color rgb="FF33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161925</xdr:colOff>
          <xdr:row>7</xdr:row>
          <xdr:rowOff>9525</xdr:rowOff>
        </xdr:from>
        <xdr:to>
          <xdr:col>21</xdr:col>
          <xdr:colOff>581025</xdr:colOff>
          <xdr:row>9</xdr:row>
          <xdr:rowOff>76200</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PRINT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UZ118"/>
  <sheetViews>
    <sheetView tabSelected="1" zoomScale="80" zoomScaleNormal="80" workbookViewId="0">
      <pane xSplit="3" ySplit="8" topLeftCell="G39" activePane="bottomRight" state="frozen"/>
      <selection pane="topRight" activeCell="D1" sqref="D1"/>
      <selection pane="bottomLeft" activeCell="A9" sqref="A9"/>
      <selection pane="bottomRight" activeCell="J18" sqref="J18"/>
    </sheetView>
  </sheetViews>
  <sheetFormatPr defaultColWidth="11.42578125" defaultRowHeight="15.75" x14ac:dyDescent="0.25"/>
  <cols>
    <col min="1" max="1" width="6.7109375" style="23" bestFit="1" customWidth="1"/>
    <col min="2" max="2" width="28.140625" style="3" customWidth="1"/>
    <col min="3" max="3" width="64.140625" style="3" bestFit="1" customWidth="1"/>
    <col min="4" max="4" width="59.42578125" style="3" customWidth="1"/>
    <col min="5" max="5" width="112.7109375" style="2" bestFit="1" customWidth="1"/>
    <col min="6" max="6" width="49.5703125" style="2" customWidth="1"/>
    <col min="7" max="7" width="14.28515625" style="10" customWidth="1"/>
    <col min="8" max="8" width="12.7109375" style="1" customWidth="1"/>
    <col min="9" max="9" width="12.5703125" style="1" customWidth="1"/>
    <col min="10" max="10" width="56.85546875" style="2" customWidth="1"/>
    <col min="11" max="11" width="16.42578125" style="3" customWidth="1"/>
    <col min="12" max="12" width="61.140625" style="3" customWidth="1"/>
    <col min="13" max="13" width="15.7109375" style="4" customWidth="1"/>
    <col min="14" max="14" width="16.140625" style="5" customWidth="1"/>
    <col min="15" max="15" width="11.42578125" style="5" customWidth="1"/>
    <col min="16" max="16" width="11.140625" style="5" customWidth="1"/>
    <col min="17" max="17" width="11" style="6" customWidth="1"/>
    <col min="18" max="18" width="8.42578125" style="77" customWidth="1"/>
    <col min="19" max="19" width="57.5703125" style="3" customWidth="1"/>
    <col min="20" max="20" width="8.140625" style="61" customWidth="1"/>
    <col min="21" max="21" width="14.5703125" style="5" customWidth="1"/>
    <col min="22" max="22" width="11.28515625" style="6" customWidth="1"/>
    <col min="23" max="23" width="10.42578125" style="3" customWidth="1"/>
    <col min="24" max="24" width="37.140625" style="3" customWidth="1"/>
    <col min="25" max="25" width="8" style="61" customWidth="1"/>
    <col min="26" max="26" width="11.5703125" style="3" customWidth="1"/>
    <col min="27" max="27" width="11.140625" style="3" customWidth="1"/>
    <col min="28" max="28" width="35.7109375" style="3" customWidth="1"/>
    <col min="29" max="29" width="9.140625" style="61" customWidth="1"/>
    <col min="30" max="30" width="22.42578125" style="5" customWidth="1"/>
    <col min="31" max="31" width="17.85546875" style="5" customWidth="1"/>
    <col min="32" max="32" width="12.42578125" style="5" bestFit="1" customWidth="1"/>
    <col min="33" max="33" width="22" style="5" bestFit="1" customWidth="1"/>
    <col min="34" max="34" width="8.42578125" style="61" customWidth="1"/>
    <col min="35" max="35" width="37.7109375" style="7" customWidth="1"/>
    <col min="36" max="36" width="14.85546875" style="3" customWidth="1"/>
    <col min="37" max="37" width="11.42578125" style="61" customWidth="1"/>
    <col min="38" max="38" width="16" style="3" customWidth="1"/>
    <col min="39" max="39" width="11" style="3" customWidth="1"/>
    <col min="40" max="40" width="13" style="3" customWidth="1"/>
    <col min="41" max="41" width="38" style="3" customWidth="1"/>
    <col min="42" max="42" width="32.140625" style="3" customWidth="1"/>
    <col min="43" max="43" width="11.42578125" style="52"/>
    <col min="44" max="16384" width="11.42578125" style="3"/>
  </cols>
  <sheetData>
    <row r="1" spans="1:572" ht="27" x14ac:dyDescent="0.35">
      <c r="A1" s="82"/>
      <c r="B1" s="235" t="s">
        <v>61</v>
      </c>
      <c r="C1" s="236"/>
      <c r="D1" s="232" t="s">
        <v>107</v>
      </c>
      <c r="E1" s="232"/>
      <c r="F1" s="81" t="s">
        <v>108</v>
      </c>
      <c r="G1" s="128">
        <v>15</v>
      </c>
      <c r="R1" s="6"/>
      <c r="T1" s="3"/>
      <c r="Y1" s="3"/>
      <c r="AC1" s="3"/>
      <c r="AD1" s="133"/>
      <c r="AF1" s="231"/>
      <c r="AH1" s="3"/>
      <c r="AJ1" s="7"/>
      <c r="AK1" s="3"/>
    </row>
    <row r="2" spans="1:572" ht="23.25" x14ac:dyDescent="0.35">
      <c r="A2" s="83"/>
      <c r="B2" s="237" t="s">
        <v>87</v>
      </c>
      <c r="C2" s="238"/>
      <c r="D2" s="233" t="s">
        <v>368</v>
      </c>
      <c r="E2" s="233"/>
      <c r="F2" s="81" t="s">
        <v>64</v>
      </c>
      <c r="G2" s="128">
        <v>15</v>
      </c>
      <c r="H2" s="8"/>
      <c r="I2" s="8"/>
      <c r="J2" s="8"/>
      <c r="K2" s="8"/>
      <c r="R2" s="6"/>
      <c r="T2" s="3"/>
      <c r="Y2" s="3"/>
      <c r="AC2" s="3"/>
      <c r="AD2" s="245" t="s">
        <v>555</v>
      </c>
      <c r="AE2" s="246"/>
      <c r="AF2" s="231"/>
      <c r="AH2" s="3"/>
      <c r="AK2" s="3"/>
    </row>
    <row r="3" spans="1:572" ht="18.75" x14ac:dyDescent="0.25">
      <c r="A3" s="83"/>
      <c r="B3" s="239" t="s">
        <v>96</v>
      </c>
      <c r="C3" s="240"/>
      <c r="D3" s="234" t="s">
        <v>611</v>
      </c>
      <c r="E3" s="234"/>
      <c r="F3" s="81" t="s">
        <v>65</v>
      </c>
      <c r="G3" s="128">
        <v>0</v>
      </c>
      <c r="H3" s="8"/>
      <c r="I3" s="8"/>
      <c r="J3" s="8"/>
      <c r="K3" s="8"/>
      <c r="R3" s="6"/>
      <c r="T3" s="3"/>
      <c r="U3" s="3"/>
      <c r="V3" s="3"/>
      <c r="Y3" s="3"/>
      <c r="AC3" s="3"/>
      <c r="AD3" s="133"/>
      <c r="AE3" s="133"/>
      <c r="AF3" s="231"/>
      <c r="AH3" s="3"/>
      <c r="AK3" s="3"/>
    </row>
    <row r="4" spans="1:572" x14ac:dyDescent="0.25">
      <c r="A4" s="84"/>
      <c r="B4" s="241" t="s">
        <v>547</v>
      </c>
      <c r="C4" s="242"/>
      <c r="D4" s="253"/>
      <c r="E4" s="253"/>
      <c r="H4" s="8"/>
      <c r="I4" s="8"/>
      <c r="J4" s="8"/>
      <c r="K4" s="8"/>
      <c r="R4" s="6"/>
      <c r="T4" s="3"/>
      <c r="Y4" s="3"/>
      <c r="AC4" s="3"/>
      <c r="AD4" s="133"/>
      <c r="AE4" s="133"/>
      <c r="AF4" s="231"/>
      <c r="AH4" s="3"/>
      <c r="AK4" s="3"/>
    </row>
    <row r="5" spans="1:572" x14ac:dyDescent="0.25">
      <c r="A5" s="83"/>
      <c r="B5" s="243" t="s">
        <v>88</v>
      </c>
      <c r="C5" s="244"/>
      <c r="D5" s="253"/>
      <c r="E5" s="253"/>
      <c r="R5" s="6"/>
      <c r="T5" s="3"/>
      <c r="Y5" s="3"/>
      <c r="AC5" s="3"/>
      <c r="AD5" s="132"/>
      <c r="AE5" s="133"/>
      <c r="AF5" s="11"/>
      <c r="AG5" s="132"/>
      <c r="AH5" s="3"/>
      <c r="AK5" s="3"/>
    </row>
    <row r="6" spans="1:572" ht="15.75" customHeight="1" x14ac:dyDescent="0.25">
      <c r="A6" s="2"/>
      <c r="B6" s="227" t="s">
        <v>89</v>
      </c>
      <c r="C6" s="228"/>
      <c r="D6" s="253"/>
      <c r="E6" s="253"/>
      <c r="F6" s="210"/>
      <c r="O6" s="255" t="s">
        <v>97</v>
      </c>
      <c r="P6" s="256"/>
      <c r="Q6" s="257"/>
      <c r="R6" s="44"/>
      <c r="S6" s="248" t="s">
        <v>75</v>
      </c>
      <c r="U6" s="255" t="s">
        <v>94</v>
      </c>
      <c r="V6" s="256"/>
      <c r="W6" s="256"/>
      <c r="X6" s="257"/>
      <c r="Z6" s="247" t="s">
        <v>73</v>
      </c>
      <c r="AA6" s="248"/>
      <c r="AB6" s="249"/>
      <c r="AD6" s="12" t="s">
        <v>99</v>
      </c>
      <c r="AE6" s="12" t="s">
        <v>26</v>
      </c>
      <c r="AF6" s="46" t="s">
        <v>80</v>
      </c>
      <c r="AG6" s="12" t="s">
        <v>78</v>
      </c>
      <c r="AI6" s="261" t="s">
        <v>82</v>
      </c>
      <c r="AJ6" s="262"/>
      <c r="AL6" s="247" t="s">
        <v>81</v>
      </c>
      <c r="AM6" s="248"/>
      <c r="AN6" s="248"/>
      <c r="AO6" s="248"/>
      <c r="AP6" s="249"/>
    </row>
    <row r="7" spans="1:572" x14ac:dyDescent="0.25">
      <c r="A7" s="85"/>
      <c r="B7" s="229" t="s">
        <v>90</v>
      </c>
      <c r="C7" s="230"/>
      <c r="D7" s="254"/>
      <c r="E7" s="254"/>
      <c r="N7" s="11"/>
      <c r="O7" s="258"/>
      <c r="P7" s="259"/>
      <c r="Q7" s="260"/>
      <c r="R7" s="44"/>
      <c r="S7" s="251"/>
      <c r="U7" s="258"/>
      <c r="V7" s="259"/>
      <c r="W7" s="259"/>
      <c r="X7" s="260"/>
      <c r="Z7" s="250"/>
      <c r="AA7" s="251"/>
      <c r="AB7" s="252"/>
      <c r="AD7" s="39" t="s">
        <v>27</v>
      </c>
      <c r="AE7" s="39" t="s">
        <v>29</v>
      </c>
      <c r="AF7" s="42" t="s">
        <v>76</v>
      </c>
      <c r="AG7" s="39" t="s">
        <v>79</v>
      </c>
      <c r="AI7" s="263"/>
      <c r="AJ7" s="264"/>
      <c r="AL7" s="250"/>
      <c r="AM7" s="251"/>
      <c r="AN7" s="251"/>
      <c r="AO7" s="251"/>
      <c r="AP7" s="252"/>
    </row>
    <row r="8" spans="1:572" s="25" customFormat="1" x14ac:dyDescent="0.25">
      <c r="A8" s="13" t="s">
        <v>14</v>
      </c>
      <c r="B8" s="13" t="s">
        <v>91</v>
      </c>
      <c r="C8" s="14" t="s">
        <v>92</v>
      </c>
      <c r="D8" s="13" t="s">
        <v>98</v>
      </c>
      <c r="E8" s="13" t="s">
        <v>35</v>
      </c>
      <c r="F8" s="13" t="s">
        <v>13</v>
      </c>
      <c r="G8" s="21" t="s">
        <v>93</v>
      </c>
      <c r="H8" s="22" t="s">
        <v>15</v>
      </c>
      <c r="I8" s="22" t="s">
        <v>45</v>
      </c>
      <c r="J8" s="13" t="s">
        <v>16</v>
      </c>
      <c r="K8" s="13" t="s">
        <v>17</v>
      </c>
      <c r="L8" s="13" t="s">
        <v>18</v>
      </c>
      <c r="M8" s="27" t="s">
        <v>19</v>
      </c>
      <c r="N8" s="16" t="s">
        <v>70</v>
      </c>
      <c r="O8" s="16" t="s">
        <v>20</v>
      </c>
      <c r="P8" s="16" t="s">
        <v>21</v>
      </c>
      <c r="Q8" s="69" t="s">
        <v>22</v>
      </c>
      <c r="R8" s="43"/>
      <c r="S8" s="73" t="s">
        <v>74</v>
      </c>
      <c r="T8" s="40"/>
      <c r="U8" s="45" t="s">
        <v>72</v>
      </c>
      <c r="V8" s="17" t="s">
        <v>24</v>
      </c>
      <c r="W8" s="13" t="s">
        <v>25</v>
      </c>
      <c r="X8" s="20" t="s">
        <v>71</v>
      </c>
      <c r="Y8" s="40"/>
      <c r="Z8" s="19" t="s">
        <v>24</v>
      </c>
      <c r="AA8" s="13" t="s">
        <v>23</v>
      </c>
      <c r="AB8" s="20" t="s">
        <v>32</v>
      </c>
      <c r="AC8" s="40"/>
      <c r="AD8" s="64" t="s">
        <v>28</v>
      </c>
      <c r="AE8" s="15" t="s">
        <v>30</v>
      </c>
      <c r="AF8" s="42" t="s">
        <v>77</v>
      </c>
      <c r="AG8" s="15" t="s">
        <v>31</v>
      </c>
      <c r="AH8" s="40"/>
      <c r="AI8" s="60" t="s">
        <v>34</v>
      </c>
      <c r="AJ8" s="18" t="s">
        <v>83</v>
      </c>
      <c r="AK8" s="40"/>
      <c r="AL8" s="19" t="s">
        <v>84</v>
      </c>
      <c r="AM8" s="13" t="s">
        <v>23</v>
      </c>
      <c r="AN8" s="13" t="s">
        <v>24</v>
      </c>
      <c r="AO8" s="13" t="s">
        <v>85</v>
      </c>
      <c r="AP8" s="20" t="s">
        <v>86</v>
      </c>
      <c r="AQ8" s="52"/>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row>
    <row r="9" spans="1:572" s="104" customFormat="1" x14ac:dyDescent="0.25">
      <c r="A9" s="86"/>
      <c r="B9" s="86" t="s">
        <v>0</v>
      </c>
      <c r="C9" s="87"/>
      <c r="D9" s="86"/>
      <c r="E9" s="86"/>
      <c r="F9" s="86"/>
      <c r="G9" s="88"/>
      <c r="H9" s="89"/>
      <c r="I9" s="89"/>
      <c r="J9" s="86"/>
      <c r="K9" s="86"/>
      <c r="L9" s="86"/>
      <c r="M9" s="88"/>
      <c r="N9" s="90"/>
      <c r="O9" s="90"/>
      <c r="P9" s="90"/>
      <c r="Q9" s="91"/>
      <c r="R9" s="92"/>
      <c r="S9" s="93"/>
      <c r="T9" s="94"/>
      <c r="U9" s="95"/>
      <c r="V9" s="96"/>
      <c r="W9" s="86"/>
      <c r="X9" s="97"/>
      <c r="Y9" s="94"/>
      <c r="Z9" s="98"/>
      <c r="AA9" s="86"/>
      <c r="AB9" s="97"/>
      <c r="AC9" s="94"/>
      <c r="AD9" s="95"/>
      <c r="AE9" s="90"/>
      <c r="AF9" s="90"/>
      <c r="AG9" s="99"/>
      <c r="AH9" s="94"/>
      <c r="AI9" s="98"/>
      <c r="AJ9" s="97"/>
      <c r="AK9" s="94"/>
      <c r="AL9" s="100"/>
      <c r="AM9" s="101"/>
      <c r="AN9" s="101"/>
      <c r="AO9" s="101"/>
      <c r="AP9" s="102"/>
      <c r="AQ9" s="103"/>
    </row>
    <row r="10" spans="1:572" s="209" customFormat="1" x14ac:dyDescent="0.2">
      <c r="A10" s="208">
        <v>1</v>
      </c>
      <c r="B10" s="209" t="s">
        <v>110</v>
      </c>
      <c r="C10" s="209" t="s">
        <v>111</v>
      </c>
      <c r="D10" s="209" t="s">
        <v>369</v>
      </c>
      <c r="E10" s="209" t="s">
        <v>112</v>
      </c>
      <c r="F10" s="209" t="s">
        <v>532</v>
      </c>
      <c r="G10" s="209">
        <f>AG10</f>
        <v>1394.57</v>
      </c>
      <c r="H10" s="209">
        <v>22001</v>
      </c>
      <c r="I10" s="209" t="s">
        <v>69</v>
      </c>
      <c r="J10" s="209" t="str">
        <f>VLOOKUP(I10,Bidders!$A:$B,2, FALSE)</f>
        <v>CompanyName</v>
      </c>
      <c r="K10" s="209" t="str">
        <f>VLOOKUP(I10,Bidders!$A:$G,7, FALSE)</f>
        <v>Phone</v>
      </c>
      <c r="L10" s="209" t="str">
        <f>VLOOKUP(I10,Bidders!$A:$C,3,FALSE)&amp;VLOOKUP(I10,Bidders!$A:$D,4,FALSE)&amp;VLOOKUP(I10,Bidders!$A:$E,5,FALSE)&amp;VLOOKUP(I10,Bidders!$A:$F,6,FALSE)</f>
        <v>Address1  City, State  ZipCode</v>
      </c>
      <c r="M10" s="209">
        <f t="shared" ref="M10:M15" si="0">N10-G10</f>
        <v>-1394.57</v>
      </c>
      <c r="P10" s="209" t="e">
        <f>VLOOKUP(A10,Surplus!$A:$D,10,FALSE)</f>
        <v>#N/A</v>
      </c>
      <c r="T10" s="208"/>
      <c r="Y10" s="208"/>
      <c r="AD10" s="209">
        <f>AG10-AE10-AF10</f>
        <v>898.4699999999998</v>
      </c>
      <c r="AE10" s="209">
        <v>321.10000000000002</v>
      </c>
      <c r="AF10" s="209">
        <v>175</v>
      </c>
      <c r="AG10" s="209">
        <v>1394.57</v>
      </c>
      <c r="AI10" s="208"/>
      <c r="AL10" s="208"/>
    </row>
    <row r="11" spans="1:572" s="209" customFormat="1" x14ac:dyDescent="0.2">
      <c r="A11" s="208">
        <f>A10+1</f>
        <v>2</v>
      </c>
      <c r="B11" s="209" t="s">
        <v>113</v>
      </c>
      <c r="C11" s="209" t="s">
        <v>114</v>
      </c>
      <c r="D11" s="209" t="s">
        <v>370</v>
      </c>
      <c r="E11" s="209" t="s">
        <v>115</v>
      </c>
      <c r="F11" s="209" t="s">
        <v>531</v>
      </c>
      <c r="G11" s="209">
        <f t="shared" ref="G11:G31" si="1">AG11</f>
        <v>7015.46</v>
      </c>
      <c r="H11" s="209">
        <f>H10+1</f>
        <v>22002</v>
      </c>
      <c r="I11" s="209" t="s">
        <v>69</v>
      </c>
      <c r="J11" s="209" t="str">
        <f>VLOOKUP(I11,Bidders!$A:$B,2, FALSE)</f>
        <v>CompanyName</v>
      </c>
      <c r="K11" s="209" t="str">
        <f>VLOOKUP(I11,Bidders!$A:$G,7, FALSE)</f>
        <v>Phone</v>
      </c>
      <c r="L11" s="209" t="str">
        <f>VLOOKUP(I11,Bidders!$A:$C,3,FALSE)&amp;VLOOKUP(I11,Bidders!$A:$D,4,FALSE)  &amp;VLOOKUP(I11,Bidders!$A:$E,5,FALSE) &amp;VLOOKUP(I11,Bidders!$A:$F,6, FALSE)</f>
        <v>Address1  City, State  ZipCode</v>
      </c>
      <c r="M11" s="209">
        <f t="shared" si="0"/>
        <v>-7015.46</v>
      </c>
      <c r="P11" s="209" t="e">
        <f>VLOOKUP(A11,Surplus!$A:$D,10,FALSE)</f>
        <v>#N/A</v>
      </c>
      <c r="T11" s="208"/>
      <c r="Y11" s="208"/>
      <c r="AD11" s="209">
        <f>AG11-AE11-AF11</f>
        <v>5065.18</v>
      </c>
      <c r="AE11" s="209">
        <v>1775.28</v>
      </c>
      <c r="AF11" s="209">
        <v>175</v>
      </c>
      <c r="AG11" s="209">
        <v>7015.46</v>
      </c>
      <c r="AI11" s="208"/>
      <c r="AL11" s="208"/>
    </row>
    <row r="12" spans="1:572" s="209" customFormat="1" x14ac:dyDescent="0.2">
      <c r="A12" s="208">
        <f>A11+1</f>
        <v>3</v>
      </c>
      <c r="B12" s="209" t="s">
        <v>116</v>
      </c>
      <c r="C12" s="209" t="s">
        <v>117</v>
      </c>
      <c r="D12" s="209" t="s">
        <v>371</v>
      </c>
      <c r="E12" s="209" t="s">
        <v>118</v>
      </c>
      <c r="F12" s="209" t="s">
        <v>530</v>
      </c>
      <c r="G12" s="209">
        <f t="shared" si="1"/>
        <v>2001.59</v>
      </c>
      <c r="H12" s="209">
        <f t="shared" ref="H12:H15" si="2">H11+1</f>
        <v>22003</v>
      </c>
      <c r="I12" s="209" t="s">
        <v>69</v>
      </c>
      <c r="J12" s="209" t="str">
        <f>VLOOKUP(I12,Bidders!$A:$B,2, FALSE)</f>
        <v>CompanyName</v>
      </c>
      <c r="K12" s="209" t="str">
        <f>VLOOKUP(I12,Bidders!$A:$G,7, FALSE)</f>
        <v>Phone</v>
      </c>
      <c r="L12" s="209" t="str">
        <f>VLOOKUP(I12,Bidders!$A:$C,3,FALSE)&amp;VLOOKUP(I12,Bidders!$A:$D,4,FALSE)  &amp;VLOOKUP(I12,Bidders!$A:$E,5,FALSE) &amp;VLOOKUP(I12,Bidders!$A:$F,6, FALSE)</f>
        <v>Address1  City, State  ZipCode</v>
      </c>
      <c r="M12" s="209">
        <f t="shared" si="0"/>
        <v>-2001.59</v>
      </c>
      <c r="P12" s="209" t="e">
        <f>VLOOKUP(A12,Surplus!$A:$D,10,FALSE)</f>
        <v>#N/A</v>
      </c>
      <c r="T12" s="208"/>
      <c r="Y12" s="208"/>
      <c r="AD12" s="209">
        <f t="shared" ref="AD12:AD15" si="3">AG12-AE12-AF12</f>
        <v>1497.09</v>
      </c>
      <c r="AE12" s="209">
        <v>329.5</v>
      </c>
      <c r="AF12" s="209">
        <v>175</v>
      </c>
      <c r="AG12" s="209">
        <v>2001.59</v>
      </c>
      <c r="AI12" s="208"/>
      <c r="AL12" s="208"/>
    </row>
    <row r="13" spans="1:572" s="209" customFormat="1" x14ac:dyDescent="0.2">
      <c r="A13" s="208">
        <f>A12+1</f>
        <v>4</v>
      </c>
      <c r="B13" s="209" t="s">
        <v>119</v>
      </c>
      <c r="C13" s="209" t="s">
        <v>117</v>
      </c>
      <c r="D13" s="209" t="s">
        <v>372</v>
      </c>
      <c r="E13" s="209" t="s">
        <v>120</v>
      </c>
      <c r="F13" s="209" t="s">
        <v>529</v>
      </c>
      <c r="G13" s="209">
        <f t="shared" si="1"/>
        <v>299.47000000000003</v>
      </c>
      <c r="H13" s="209">
        <f t="shared" si="2"/>
        <v>22004</v>
      </c>
      <c r="I13" s="209" t="s">
        <v>69</v>
      </c>
      <c r="J13" s="209" t="str">
        <f>VLOOKUP(I13,Bidders!$A:$B,2, FALSE)</f>
        <v>CompanyName</v>
      </c>
      <c r="K13" s="209" t="str">
        <f>VLOOKUP(I13,Bidders!$A:$G,7, FALSE)</f>
        <v>Phone</v>
      </c>
      <c r="L13" s="209" t="str">
        <f>VLOOKUP(I13,Bidders!$A:$C,3,FALSE)&amp;VLOOKUP(I13,Bidders!$A:$D,4,FALSE)  &amp;VLOOKUP(I13,Bidders!$A:$E,5,FALSE) &amp;VLOOKUP(I13,Bidders!$A:$F,6, FALSE)</f>
        <v>Address1  City, State  ZipCode</v>
      </c>
      <c r="M13" s="209">
        <f t="shared" si="0"/>
        <v>-299.47000000000003</v>
      </c>
      <c r="P13" s="209" t="e">
        <f>VLOOKUP(A13,Surplus!$A:$D,10,FALSE)</f>
        <v>#N/A</v>
      </c>
      <c r="T13" s="208"/>
      <c r="Y13" s="208"/>
      <c r="AD13" s="209">
        <f t="shared" si="3"/>
        <v>103.33000000000004</v>
      </c>
      <c r="AE13" s="209">
        <v>21.14</v>
      </c>
      <c r="AF13" s="209">
        <v>175</v>
      </c>
      <c r="AG13" s="209">
        <v>299.47000000000003</v>
      </c>
      <c r="AI13" s="208"/>
      <c r="AL13" s="208"/>
    </row>
    <row r="14" spans="1:572" s="209" customFormat="1" x14ac:dyDescent="0.2">
      <c r="A14" s="208">
        <f t="shared" ref="A14:A15" si="4">A13+1</f>
        <v>5</v>
      </c>
      <c r="B14" s="209" t="s">
        <v>121</v>
      </c>
      <c r="C14" s="209" t="s">
        <v>117</v>
      </c>
      <c r="D14" s="209" t="s">
        <v>372</v>
      </c>
      <c r="E14" s="209" t="s">
        <v>122</v>
      </c>
      <c r="F14" s="209" t="s">
        <v>529</v>
      </c>
      <c r="G14" s="209">
        <f t="shared" si="1"/>
        <v>921.68</v>
      </c>
      <c r="H14" s="209">
        <f t="shared" si="2"/>
        <v>22005</v>
      </c>
      <c r="I14" s="209" t="s">
        <v>69</v>
      </c>
      <c r="J14" s="209" t="str">
        <f>VLOOKUP(I14,Bidders!$A:$B,2, FALSE)</f>
        <v>CompanyName</v>
      </c>
      <c r="K14" s="209" t="str">
        <f>VLOOKUP(I14,Bidders!$A:$G,7, FALSE)</f>
        <v>Phone</v>
      </c>
      <c r="L14" s="209" t="str">
        <f>VLOOKUP(I14,Bidders!$A:$C,3,FALSE)&amp;VLOOKUP(I14,Bidders!$A:$D,4,FALSE)  &amp;VLOOKUP(I14,Bidders!$A:$E,5,FALSE) &amp;VLOOKUP(I14,Bidders!$A:$F,6, FALSE)</f>
        <v>Address1  City, State  ZipCode</v>
      </c>
      <c r="M14" s="209">
        <f t="shared" si="0"/>
        <v>-921.68</v>
      </c>
      <c r="P14" s="209" t="e">
        <f>VLOOKUP(A14,Surplus!$A:$D,10,FALSE)</f>
        <v>#N/A</v>
      </c>
      <c r="T14" s="208"/>
      <c r="Y14" s="208"/>
      <c r="AD14" s="209">
        <f t="shared" si="3"/>
        <v>619.8599999999999</v>
      </c>
      <c r="AE14" s="209">
        <v>126.82</v>
      </c>
      <c r="AF14" s="209">
        <v>175</v>
      </c>
      <c r="AG14" s="209">
        <v>921.68</v>
      </c>
      <c r="AI14" s="208"/>
      <c r="AL14" s="208"/>
    </row>
    <row r="15" spans="1:572" s="209" customFormat="1" x14ac:dyDescent="0.2">
      <c r="A15" s="208">
        <f t="shared" si="4"/>
        <v>6</v>
      </c>
      <c r="B15" s="209" t="s">
        <v>123</v>
      </c>
      <c r="C15" s="209" t="s">
        <v>117</v>
      </c>
      <c r="D15" s="209" t="s">
        <v>372</v>
      </c>
      <c r="E15" s="209" t="s">
        <v>124</v>
      </c>
      <c r="F15" s="209" t="s">
        <v>529</v>
      </c>
      <c r="G15" s="209">
        <f t="shared" si="1"/>
        <v>269.54000000000002</v>
      </c>
      <c r="H15" s="209">
        <f t="shared" si="2"/>
        <v>22006</v>
      </c>
      <c r="I15" s="209" t="s">
        <v>69</v>
      </c>
      <c r="J15" s="209" t="str">
        <f>VLOOKUP(I15,Bidders!$A:$B,2, FALSE)</f>
        <v>CompanyName</v>
      </c>
      <c r="K15" s="209" t="str">
        <f>VLOOKUP(I15,Bidders!$A:$G,7, FALSE)</f>
        <v>Phone</v>
      </c>
      <c r="L15" s="209" t="str">
        <f>VLOOKUP(I15,Bidders!$A:$C,3,FALSE)&amp;VLOOKUP(I15,Bidders!$A:$D,4,FALSE)  &amp;VLOOKUP(I15,Bidders!$A:$E,5,FALSE) &amp;VLOOKUP(I15,Bidders!$A:$F,6, FALSE)</f>
        <v>Address1  City, State  ZipCode</v>
      </c>
      <c r="M15" s="209">
        <f t="shared" si="0"/>
        <v>-269.54000000000002</v>
      </c>
      <c r="P15" s="209" t="e">
        <f>VLOOKUP(A15,Surplus!$A:$D,10,FALSE)</f>
        <v>#N/A</v>
      </c>
      <c r="T15" s="208"/>
      <c r="Y15" s="208"/>
      <c r="AD15" s="209">
        <f t="shared" si="3"/>
        <v>78.480000000000018</v>
      </c>
      <c r="AE15" s="209">
        <v>16.059999999999999</v>
      </c>
      <c r="AF15" s="209">
        <v>175</v>
      </c>
      <c r="AG15" s="209">
        <v>269.54000000000002</v>
      </c>
      <c r="AI15" s="208"/>
      <c r="AL15" s="208"/>
    </row>
    <row r="16" spans="1:572" s="104" customFormat="1" x14ac:dyDescent="0.25">
      <c r="A16" s="86"/>
      <c r="B16" s="86" t="s">
        <v>1</v>
      </c>
      <c r="C16" s="86"/>
      <c r="D16" s="86"/>
      <c r="E16" s="86"/>
      <c r="F16" s="86"/>
      <c r="G16" s="134"/>
      <c r="H16" s="89"/>
      <c r="I16" s="86"/>
      <c r="J16" s="87"/>
      <c r="K16" s="87"/>
      <c r="L16" s="87"/>
      <c r="M16" s="105"/>
      <c r="N16" s="90"/>
      <c r="O16" s="90"/>
      <c r="P16" s="134"/>
      <c r="Q16" s="91"/>
      <c r="R16" s="92"/>
      <c r="S16" s="93"/>
      <c r="T16" s="94"/>
      <c r="U16" s="95"/>
      <c r="V16" s="96"/>
      <c r="W16" s="86"/>
      <c r="X16" s="97"/>
      <c r="Y16" s="94"/>
      <c r="Z16" s="98"/>
      <c r="AA16" s="86"/>
      <c r="AB16" s="97"/>
      <c r="AC16" s="94"/>
      <c r="AD16" s="95"/>
      <c r="AE16" s="90"/>
      <c r="AF16" s="90"/>
      <c r="AG16" s="99"/>
      <c r="AH16" s="92"/>
      <c r="AI16" s="98"/>
      <c r="AJ16" s="97"/>
      <c r="AK16" s="94"/>
      <c r="AL16" s="98"/>
      <c r="AM16" s="86"/>
      <c r="AN16" s="86"/>
      <c r="AO16" s="86"/>
      <c r="AP16" s="106"/>
      <c r="AQ16" s="103"/>
    </row>
    <row r="17" spans="1:572" s="104" customFormat="1" x14ac:dyDescent="0.25">
      <c r="A17" s="94"/>
      <c r="B17" s="94" t="s">
        <v>2</v>
      </c>
      <c r="C17" s="94"/>
      <c r="D17" s="94"/>
      <c r="E17" s="94"/>
      <c r="F17" s="94"/>
      <c r="G17" s="134"/>
      <c r="H17" s="108"/>
      <c r="I17" s="94"/>
      <c r="J17" s="109"/>
      <c r="K17" s="109"/>
      <c r="L17" s="109"/>
      <c r="M17" s="107"/>
      <c r="N17" s="110"/>
      <c r="O17" s="110"/>
      <c r="P17" s="134"/>
      <c r="Q17" s="111"/>
      <c r="R17" s="92"/>
      <c r="S17" s="106"/>
      <c r="T17" s="94"/>
      <c r="U17" s="112"/>
      <c r="V17" s="92"/>
      <c r="W17" s="94"/>
      <c r="X17" s="113"/>
      <c r="Y17" s="94"/>
      <c r="Z17" s="114"/>
      <c r="AA17" s="94"/>
      <c r="AB17" s="113"/>
      <c r="AC17" s="94"/>
      <c r="AD17" s="112"/>
      <c r="AE17" s="110"/>
      <c r="AF17" s="110"/>
      <c r="AG17" s="115"/>
      <c r="AH17" s="92"/>
      <c r="AI17" s="114"/>
      <c r="AJ17" s="113"/>
      <c r="AK17" s="94"/>
      <c r="AL17" s="114"/>
      <c r="AM17" s="94"/>
      <c r="AN17" s="94"/>
      <c r="AO17" s="94"/>
      <c r="AP17" s="106"/>
      <c r="AQ17" s="103"/>
    </row>
    <row r="18" spans="1:572" s="31" customFormat="1" ht="47.25" x14ac:dyDescent="0.2">
      <c r="A18" s="30">
        <f>A15+1</f>
        <v>7</v>
      </c>
      <c r="B18" s="31" t="s">
        <v>125</v>
      </c>
      <c r="C18" s="31" t="s">
        <v>126</v>
      </c>
      <c r="D18" s="38" t="s">
        <v>373</v>
      </c>
      <c r="E18" s="31" t="s">
        <v>127</v>
      </c>
      <c r="F18" s="38" t="s">
        <v>528</v>
      </c>
      <c r="G18" s="28">
        <f t="shared" si="1"/>
        <v>700.95</v>
      </c>
      <c r="H18" s="31">
        <f>H15+1</f>
        <v>22007</v>
      </c>
      <c r="I18" s="31" t="s">
        <v>556</v>
      </c>
      <c r="J18" s="31" t="str">
        <f>VLOOKUP(I18,Bidders!$A:$B,2, FALSE)</f>
        <v>TROY GILSTORF</v>
      </c>
      <c r="K18" s="31" t="str">
        <f>VLOOKUP(I18,Bidders!$A:$G,7, FALSE)</f>
        <v>(317) 201-1217</v>
      </c>
      <c r="L18" s="31" t="str">
        <f>VLOOKUP(I18,Bidders!$A:$C,3,FALSE)&amp;VLOOKUP(I18,Bidders!$A:$D,4,FALSE)  &amp;VLOOKUP(I18,Bidders!$A:$E,5,FALSE) &amp;VLOOKUP(I18,Bidders!$A:$F,6, FALSE)</f>
        <v>5922 CLAYBROOK DR BARGERSVILLE, IN 46106</v>
      </c>
      <c r="M18" s="32">
        <f>N18-G18</f>
        <v>8299.0499999999993</v>
      </c>
      <c r="N18" s="32">
        <v>9000</v>
      </c>
      <c r="O18" s="32"/>
      <c r="P18" s="28">
        <v>0</v>
      </c>
      <c r="Q18" s="71"/>
      <c r="R18" s="79"/>
      <c r="S18" s="75"/>
      <c r="T18" s="63"/>
      <c r="U18" s="66"/>
      <c r="V18" s="33"/>
      <c r="X18" s="48"/>
      <c r="Y18" s="63"/>
      <c r="Z18" s="50"/>
      <c r="AB18" s="48"/>
      <c r="AC18" s="62"/>
      <c r="AD18" s="66">
        <f>AG18-AE18-AF18</f>
        <v>401.46000000000004</v>
      </c>
      <c r="AE18" s="32">
        <v>124.49</v>
      </c>
      <c r="AF18" s="32">
        <v>175</v>
      </c>
      <c r="AG18" s="59">
        <v>700.95</v>
      </c>
      <c r="AH18" s="62"/>
      <c r="AI18" s="51"/>
      <c r="AJ18" s="48"/>
      <c r="AK18" s="62"/>
      <c r="AL18" s="51"/>
      <c r="AP18" s="48"/>
      <c r="AQ18" s="54"/>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c r="IY18" s="55"/>
      <c r="IZ18" s="55"/>
      <c r="JA18" s="55"/>
      <c r="JB18" s="55"/>
      <c r="JC18" s="55"/>
      <c r="JD18" s="55"/>
      <c r="JE18" s="55"/>
      <c r="JF18" s="55"/>
      <c r="JG18" s="55"/>
      <c r="JH18" s="55"/>
      <c r="JI18" s="55"/>
      <c r="JJ18" s="55"/>
      <c r="JK18" s="55"/>
      <c r="JL18" s="55"/>
      <c r="JM18" s="55"/>
      <c r="JN18" s="55"/>
      <c r="JO18" s="55"/>
      <c r="JP18" s="55"/>
      <c r="JQ18" s="55"/>
      <c r="JR18" s="55"/>
      <c r="JS18" s="55"/>
      <c r="JT18" s="55"/>
      <c r="JU18" s="55"/>
      <c r="JV18" s="55"/>
      <c r="JW18" s="55"/>
      <c r="JX18" s="55"/>
      <c r="JY18" s="55"/>
      <c r="JZ18" s="55"/>
      <c r="KA18" s="55"/>
      <c r="KB18" s="55"/>
      <c r="KC18" s="55"/>
      <c r="KD18" s="55"/>
      <c r="KE18" s="55"/>
      <c r="KF18" s="55"/>
      <c r="KG18" s="55"/>
      <c r="KH18" s="55"/>
      <c r="KI18" s="55"/>
      <c r="KJ18" s="55"/>
      <c r="KK18" s="55"/>
      <c r="KL18" s="55"/>
      <c r="KM18" s="55"/>
      <c r="KN18" s="55"/>
      <c r="KO18" s="55"/>
      <c r="KP18" s="55"/>
      <c r="KQ18" s="55"/>
      <c r="KR18" s="55"/>
      <c r="KS18" s="55"/>
      <c r="KT18" s="55"/>
      <c r="KU18" s="55"/>
      <c r="KV18" s="55"/>
      <c r="KW18" s="55"/>
      <c r="KX18" s="55"/>
      <c r="KY18" s="55"/>
      <c r="KZ18" s="55"/>
      <c r="LA18" s="55"/>
      <c r="LB18" s="55"/>
      <c r="LC18" s="55"/>
      <c r="LD18" s="55"/>
      <c r="LE18" s="55"/>
      <c r="LF18" s="55"/>
      <c r="LG18" s="55"/>
      <c r="LH18" s="55"/>
      <c r="LI18" s="55"/>
      <c r="LJ18" s="55"/>
      <c r="LK18" s="55"/>
      <c r="LL18" s="55"/>
      <c r="LM18" s="55"/>
      <c r="LN18" s="55"/>
      <c r="LO18" s="55"/>
      <c r="LP18" s="55"/>
      <c r="LQ18" s="55"/>
      <c r="LR18" s="55"/>
      <c r="LS18" s="55"/>
      <c r="LT18" s="55"/>
      <c r="LU18" s="55"/>
      <c r="LV18" s="55"/>
      <c r="LW18" s="55"/>
      <c r="LX18" s="55"/>
      <c r="LY18" s="55"/>
      <c r="LZ18" s="55"/>
      <c r="MA18" s="55"/>
      <c r="MB18" s="55"/>
      <c r="MC18" s="55"/>
      <c r="MD18" s="55"/>
      <c r="ME18" s="55"/>
      <c r="MF18" s="55"/>
      <c r="MG18" s="55"/>
      <c r="MH18" s="55"/>
      <c r="MI18" s="55"/>
      <c r="MJ18" s="55"/>
      <c r="MK18" s="55"/>
      <c r="ML18" s="55"/>
      <c r="MM18" s="55"/>
      <c r="MN18" s="55"/>
      <c r="MO18" s="55"/>
      <c r="MP18" s="55"/>
      <c r="MQ18" s="55"/>
      <c r="MR18" s="55"/>
      <c r="MS18" s="55"/>
      <c r="MT18" s="55"/>
      <c r="MU18" s="55"/>
      <c r="MV18" s="55"/>
      <c r="MW18" s="55"/>
      <c r="MX18" s="55"/>
      <c r="MY18" s="55"/>
      <c r="MZ18" s="55"/>
      <c r="NA18" s="55"/>
      <c r="NB18" s="55"/>
      <c r="NC18" s="55"/>
      <c r="ND18" s="55"/>
      <c r="NE18" s="55"/>
      <c r="NF18" s="55"/>
      <c r="NG18" s="55"/>
      <c r="NH18" s="55"/>
      <c r="NI18" s="55"/>
      <c r="NJ18" s="55"/>
      <c r="NK18" s="55"/>
      <c r="NL18" s="55"/>
      <c r="NM18" s="55"/>
      <c r="NN18" s="55"/>
      <c r="NO18" s="55"/>
      <c r="NP18" s="55"/>
      <c r="NQ18" s="55"/>
      <c r="NR18" s="55"/>
      <c r="NS18" s="55"/>
      <c r="NT18" s="55"/>
      <c r="NU18" s="55"/>
      <c r="NV18" s="55"/>
      <c r="NW18" s="55"/>
      <c r="NX18" s="55"/>
      <c r="NY18" s="55"/>
      <c r="NZ18" s="55"/>
      <c r="OA18" s="55"/>
      <c r="OB18" s="55"/>
      <c r="OC18" s="55"/>
      <c r="OD18" s="55"/>
      <c r="OE18" s="55"/>
      <c r="OF18" s="55"/>
      <c r="OG18" s="55"/>
      <c r="OH18" s="55"/>
      <c r="OI18" s="55"/>
      <c r="OJ18" s="55"/>
      <c r="OK18" s="55"/>
      <c r="OL18" s="55"/>
      <c r="OM18" s="55"/>
      <c r="ON18" s="55"/>
      <c r="OO18" s="55"/>
      <c r="OP18" s="55"/>
      <c r="OQ18" s="55"/>
      <c r="OR18" s="55"/>
      <c r="OS18" s="55"/>
      <c r="OT18" s="55"/>
      <c r="OU18" s="55"/>
      <c r="OV18" s="55"/>
      <c r="OW18" s="55"/>
      <c r="OX18" s="55"/>
      <c r="OY18" s="55"/>
      <c r="OZ18" s="55"/>
      <c r="PA18" s="55"/>
      <c r="PB18" s="55"/>
      <c r="PC18" s="55"/>
      <c r="PD18" s="55"/>
      <c r="PE18" s="55"/>
      <c r="PF18" s="55"/>
      <c r="PG18" s="55"/>
      <c r="PH18" s="55"/>
      <c r="PI18" s="55"/>
      <c r="PJ18" s="55"/>
      <c r="PK18" s="55"/>
      <c r="PL18" s="55"/>
      <c r="PM18" s="55"/>
      <c r="PN18" s="55"/>
      <c r="PO18" s="55"/>
      <c r="PP18" s="55"/>
      <c r="PQ18" s="55"/>
      <c r="PR18" s="55"/>
      <c r="PS18" s="55"/>
      <c r="PT18" s="55"/>
      <c r="PU18" s="55"/>
      <c r="PV18" s="55"/>
      <c r="PW18" s="55"/>
      <c r="PX18" s="55"/>
      <c r="PY18" s="55"/>
      <c r="PZ18" s="55"/>
      <c r="QA18" s="55"/>
      <c r="QB18" s="55"/>
      <c r="QC18" s="55"/>
      <c r="QD18" s="55"/>
      <c r="QE18" s="55"/>
      <c r="QF18" s="55"/>
      <c r="QG18" s="55"/>
      <c r="QH18" s="55"/>
      <c r="QI18" s="55"/>
      <c r="QJ18" s="55"/>
      <c r="QK18" s="55"/>
      <c r="QL18" s="55"/>
      <c r="QM18" s="55"/>
      <c r="QN18" s="55"/>
      <c r="QO18" s="55"/>
      <c r="QP18" s="55"/>
      <c r="QQ18" s="55"/>
      <c r="QR18" s="55"/>
      <c r="QS18" s="55"/>
      <c r="QT18" s="55"/>
      <c r="QU18" s="55"/>
      <c r="QV18" s="55"/>
      <c r="QW18" s="55"/>
      <c r="QX18" s="55"/>
      <c r="QY18" s="55"/>
      <c r="QZ18" s="55"/>
      <c r="RA18" s="55"/>
      <c r="RB18" s="55"/>
      <c r="RC18" s="55"/>
      <c r="RD18" s="55"/>
      <c r="RE18" s="55"/>
      <c r="RF18" s="55"/>
      <c r="RG18" s="55"/>
      <c r="RH18" s="55"/>
      <c r="RI18" s="55"/>
      <c r="RJ18" s="55"/>
      <c r="RK18" s="55"/>
      <c r="RL18" s="55"/>
      <c r="RM18" s="55"/>
      <c r="RN18" s="55"/>
      <c r="RO18" s="55"/>
      <c r="RP18" s="55"/>
      <c r="RQ18" s="55"/>
      <c r="RR18" s="55"/>
      <c r="RS18" s="55"/>
      <c r="RT18" s="55"/>
      <c r="RU18" s="55"/>
      <c r="RV18" s="55"/>
      <c r="RW18" s="55"/>
      <c r="RX18" s="55"/>
      <c r="RY18" s="55"/>
      <c r="RZ18" s="55"/>
      <c r="SA18" s="55"/>
      <c r="SB18" s="55"/>
      <c r="SC18" s="55"/>
      <c r="SD18" s="55"/>
      <c r="SE18" s="55"/>
      <c r="SF18" s="55"/>
      <c r="SG18" s="55"/>
      <c r="SH18" s="55"/>
      <c r="SI18" s="55"/>
      <c r="SJ18" s="55"/>
      <c r="SK18" s="55"/>
      <c r="SL18" s="55"/>
      <c r="SM18" s="55"/>
      <c r="SN18" s="55"/>
      <c r="SO18" s="55"/>
      <c r="SP18" s="55"/>
      <c r="SQ18" s="55"/>
      <c r="SR18" s="55"/>
      <c r="SS18" s="55"/>
      <c r="ST18" s="55"/>
      <c r="SU18" s="55"/>
      <c r="SV18" s="55"/>
      <c r="SW18" s="55"/>
      <c r="SX18" s="55"/>
      <c r="SY18" s="55"/>
      <c r="SZ18" s="55"/>
      <c r="TA18" s="55"/>
      <c r="TB18" s="55"/>
      <c r="TC18" s="55"/>
      <c r="TD18" s="55"/>
      <c r="TE18" s="55"/>
      <c r="TF18" s="55"/>
      <c r="TG18" s="55"/>
      <c r="TH18" s="55"/>
      <c r="TI18" s="55"/>
      <c r="TJ18" s="55"/>
      <c r="TK18" s="55"/>
      <c r="TL18" s="55"/>
      <c r="TM18" s="55"/>
      <c r="TN18" s="55"/>
      <c r="TO18" s="55"/>
      <c r="TP18" s="55"/>
      <c r="TQ18" s="55"/>
      <c r="TR18" s="55"/>
      <c r="TS18" s="55"/>
      <c r="TT18" s="55"/>
      <c r="TU18" s="55"/>
      <c r="TV18" s="55"/>
      <c r="TW18" s="55"/>
      <c r="TX18" s="55"/>
      <c r="TY18" s="55"/>
      <c r="TZ18" s="55"/>
      <c r="UA18" s="55"/>
      <c r="UB18" s="55"/>
      <c r="UC18" s="55"/>
      <c r="UD18" s="55"/>
      <c r="UE18" s="55"/>
      <c r="UF18" s="55"/>
      <c r="UG18" s="55"/>
      <c r="UH18" s="55"/>
      <c r="UI18" s="55"/>
      <c r="UJ18" s="55"/>
      <c r="UK18" s="55"/>
      <c r="UL18" s="55"/>
      <c r="UM18" s="55"/>
      <c r="UN18" s="55"/>
      <c r="UO18" s="55"/>
      <c r="UP18" s="55"/>
      <c r="UQ18" s="55"/>
      <c r="UR18" s="55"/>
      <c r="US18" s="55"/>
      <c r="UT18" s="55"/>
      <c r="UU18" s="55"/>
      <c r="UV18" s="55"/>
      <c r="UW18" s="55"/>
      <c r="UX18" s="55"/>
      <c r="UY18" s="55"/>
      <c r="UZ18" s="55"/>
    </row>
    <row r="19" spans="1:572" s="209" customFormat="1" x14ac:dyDescent="0.2">
      <c r="A19" s="208">
        <f t="shared" ref="A19:A21" si="5">A18+1</f>
        <v>8</v>
      </c>
      <c r="B19" s="209" t="s">
        <v>128</v>
      </c>
      <c r="C19" s="209" t="s">
        <v>129</v>
      </c>
      <c r="D19" s="209" t="s">
        <v>374</v>
      </c>
      <c r="E19" s="209" t="s">
        <v>130</v>
      </c>
      <c r="F19" s="209" t="s">
        <v>527</v>
      </c>
      <c r="G19" s="209">
        <f t="shared" si="1"/>
        <v>1347.7</v>
      </c>
      <c r="H19" s="209">
        <f>H18+1</f>
        <v>22008</v>
      </c>
      <c r="I19" s="209" t="s">
        <v>69</v>
      </c>
      <c r="J19" s="209" t="str">
        <f>VLOOKUP(I19,Bidders!$A:$B,2, FALSE)</f>
        <v>CompanyName</v>
      </c>
      <c r="K19" s="209" t="str">
        <f>VLOOKUP(I19,Bidders!$A:$G,7, FALSE)</f>
        <v>Phone</v>
      </c>
      <c r="L19" s="209" t="str">
        <f>VLOOKUP(I19,Bidders!$A:$C,3,FALSE)&amp;VLOOKUP(I19,Bidders!$A:$D,4,FALSE)  &amp;VLOOKUP(I19,Bidders!$A:$E,5,FALSE) &amp;VLOOKUP(I19,Bidders!$A:$F,6, FALSE)</f>
        <v>Address1  City, State  ZipCode</v>
      </c>
      <c r="M19" s="209">
        <f t="shared" ref="M19:M21" si="6">N19-G19</f>
        <v>-1347.7</v>
      </c>
      <c r="P19" s="209" t="e">
        <f>VLOOKUP(A19,Surplus!$A:$D,10,FALSE)</f>
        <v>#N/A</v>
      </c>
      <c r="T19" s="208"/>
      <c r="Y19" s="208"/>
      <c r="AD19" s="209">
        <f t="shared" ref="AD19:AD21" si="7">AG19-AE19-AF19</f>
        <v>852.40000000000009</v>
      </c>
      <c r="AE19" s="209">
        <v>320.3</v>
      </c>
      <c r="AF19" s="209">
        <v>175</v>
      </c>
      <c r="AG19" s="209">
        <v>1347.7</v>
      </c>
      <c r="AI19" s="208"/>
      <c r="AL19" s="208"/>
    </row>
    <row r="20" spans="1:572" s="209" customFormat="1" x14ac:dyDescent="0.2">
      <c r="A20" s="208">
        <f>A19+1</f>
        <v>9</v>
      </c>
      <c r="B20" s="209" t="s">
        <v>132</v>
      </c>
      <c r="C20" s="209" t="s">
        <v>133</v>
      </c>
      <c r="D20" s="209" t="s">
        <v>376</v>
      </c>
      <c r="E20" s="209" t="s">
        <v>134</v>
      </c>
      <c r="F20" s="209" t="s">
        <v>526</v>
      </c>
      <c r="G20" s="209">
        <f t="shared" si="1"/>
        <v>1846.41</v>
      </c>
      <c r="H20" s="209">
        <f t="shared" ref="H20:H21" si="8">H19+1</f>
        <v>22009</v>
      </c>
      <c r="I20" s="209" t="s">
        <v>69</v>
      </c>
      <c r="J20" s="209" t="str">
        <f>VLOOKUP(I20,Bidders!$A:$B,2, FALSE)</f>
        <v>CompanyName</v>
      </c>
      <c r="K20" s="209" t="str">
        <f>VLOOKUP(I20,Bidders!$A:$G,7, FALSE)</f>
        <v>Phone</v>
      </c>
      <c r="L20" s="209" t="str">
        <f>VLOOKUP(I20,Bidders!$A:$C,3,FALSE)&amp;VLOOKUP(I20,Bidders!$A:$D,4,FALSE)  &amp;VLOOKUP(I20,Bidders!$A:$E,5,FALSE) &amp;VLOOKUP(I20,Bidders!$A:$F,6, FALSE)</f>
        <v>Address1  City, State  ZipCode</v>
      </c>
      <c r="M20" s="209">
        <f t="shared" si="6"/>
        <v>-1846.41</v>
      </c>
      <c r="P20" s="209" t="e">
        <f>VLOOKUP(A20,Surplus!$A:$D,10,FALSE)</f>
        <v>#N/A</v>
      </c>
      <c r="T20" s="208"/>
      <c r="Y20" s="208"/>
      <c r="AD20" s="209">
        <f t="shared" si="7"/>
        <v>1094.1500000000001</v>
      </c>
      <c r="AE20" s="209">
        <v>577.26</v>
      </c>
      <c r="AF20" s="209">
        <v>175</v>
      </c>
      <c r="AG20" s="209">
        <v>1846.41</v>
      </c>
      <c r="AI20" s="208"/>
      <c r="AL20" s="208"/>
    </row>
    <row r="21" spans="1:572" s="209" customFormat="1" x14ac:dyDescent="0.2">
      <c r="A21" s="208">
        <f t="shared" si="5"/>
        <v>10</v>
      </c>
      <c r="B21" s="209" t="s">
        <v>135</v>
      </c>
      <c r="C21" s="209" t="s">
        <v>136</v>
      </c>
      <c r="D21" s="209" t="s">
        <v>377</v>
      </c>
      <c r="E21" s="209" t="s">
        <v>137</v>
      </c>
      <c r="F21" s="209" t="s">
        <v>525</v>
      </c>
      <c r="G21" s="209">
        <f t="shared" si="1"/>
        <v>2291.2600000000002</v>
      </c>
      <c r="H21" s="209">
        <f t="shared" si="8"/>
        <v>22010</v>
      </c>
      <c r="I21" s="209" t="s">
        <v>69</v>
      </c>
      <c r="J21" s="209" t="str">
        <f>VLOOKUP(I21,Bidders!$A:$B,2, FALSE)</f>
        <v>CompanyName</v>
      </c>
      <c r="K21" s="209" t="str">
        <f>VLOOKUP(I21,Bidders!$A:$G,7, FALSE)</f>
        <v>Phone</v>
      </c>
      <c r="L21" s="209" t="str">
        <f>VLOOKUP(I21,Bidders!$A:$C,3,FALSE)&amp;VLOOKUP(I21,Bidders!$A:$D,4,FALSE)  &amp;VLOOKUP(I21,Bidders!$A:$E,5,FALSE) &amp;VLOOKUP(I21,Bidders!$A:$F,6, FALSE)</f>
        <v>Address1  City, State  ZipCode</v>
      </c>
      <c r="M21" s="209">
        <f t="shared" si="6"/>
        <v>-2291.2600000000002</v>
      </c>
      <c r="P21" s="209" t="e">
        <f>VLOOKUP(A21,Surplus!$A:$D,10,FALSE)</f>
        <v>#N/A</v>
      </c>
      <c r="T21" s="208"/>
      <c r="Y21" s="208"/>
      <c r="AD21" s="209">
        <f t="shared" si="7"/>
        <v>1698.88</v>
      </c>
      <c r="AE21" s="209">
        <v>417.38</v>
      </c>
      <c r="AF21" s="209">
        <v>175</v>
      </c>
      <c r="AG21" s="209">
        <v>2291.2600000000002</v>
      </c>
      <c r="AI21" s="208"/>
      <c r="AL21" s="208"/>
    </row>
    <row r="22" spans="1:572" s="104" customFormat="1" x14ac:dyDescent="0.25">
      <c r="A22" s="94"/>
      <c r="B22" s="94" t="s">
        <v>3</v>
      </c>
      <c r="C22" s="94"/>
      <c r="D22" s="94"/>
      <c r="E22" s="94"/>
      <c r="F22" s="94"/>
      <c r="G22" s="134"/>
      <c r="H22" s="108"/>
      <c r="I22" s="94"/>
      <c r="J22" s="109"/>
      <c r="K22" s="109"/>
      <c r="L22" s="109"/>
      <c r="M22" s="107"/>
      <c r="N22" s="110"/>
      <c r="O22" s="110"/>
      <c r="P22" s="134"/>
      <c r="Q22" s="111"/>
      <c r="R22" s="92"/>
      <c r="S22" s="106"/>
      <c r="T22" s="94"/>
      <c r="U22" s="112"/>
      <c r="V22" s="92"/>
      <c r="W22" s="94"/>
      <c r="X22" s="113"/>
      <c r="Y22" s="94"/>
      <c r="Z22" s="116"/>
      <c r="AA22" s="94"/>
      <c r="AB22" s="113"/>
      <c r="AC22" s="94"/>
      <c r="AD22" s="112"/>
      <c r="AE22" s="110"/>
      <c r="AF22" s="110"/>
      <c r="AG22" s="115"/>
      <c r="AH22" s="92"/>
      <c r="AI22" s="114"/>
      <c r="AJ22" s="113"/>
      <c r="AK22" s="94"/>
      <c r="AL22" s="114"/>
      <c r="AM22" s="94"/>
      <c r="AN22" s="94"/>
      <c r="AO22" s="94"/>
      <c r="AP22" s="106"/>
      <c r="AQ22" s="103"/>
    </row>
    <row r="23" spans="1:572" s="209" customFormat="1" x14ac:dyDescent="0.2">
      <c r="A23" s="208">
        <f>A21+1</f>
        <v>11</v>
      </c>
      <c r="B23" s="209" t="s">
        <v>138</v>
      </c>
      <c r="C23" s="209" t="s">
        <v>139</v>
      </c>
      <c r="D23" s="209" t="s">
        <v>378</v>
      </c>
      <c r="E23" s="209" t="s">
        <v>140</v>
      </c>
      <c r="F23" s="209" t="s">
        <v>524</v>
      </c>
      <c r="G23" s="209">
        <f t="shared" si="1"/>
        <v>1269.67</v>
      </c>
      <c r="H23" s="209">
        <f>H21+1</f>
        <v>22011</v>
      </c>
      <c r="I23" s="209" t="s">
        <v>69</v>
      </c>
      <c r="J23" s="209" t="str">
        <f>VLOOKUP(I23,Bidders!$A:$B,2, FALSE)</f>
        <v>CompanyName</v>
      </c>
      <c r="K23" s="209" t="str">
        <f>VLOOKUP(I23,Bidders!$A:$G,7, FALSE)</f>
        <v>Phone</v>
      </c>
      <c r="L23" s="209" t="str">
        <f>VLOOKUP(I23,Bidders!$A:$C,3,FALSE)&amp;VLOOKUP(I23,Bidders!$A:$D,4,FALSE)  &amp;VLOOKUP(I23,Bidders!$A:$E,5,FALSE) &amp;VLOOKUP(I23,Bidders!$A:$F,6, FALSE)</f>
        <v>Address1  City, State  ZipCode</v>
      </c>
      <c r="M23" s="209">
        <f>N23-G23</f>
        <v>-1269.67</v>
      </c>
      <c r="P23" s="209" t="e">
        <f>VLOOKUP(A23,Surplus!$A:$D,10,FALSE)</f>
        <v>#N/A</v>
      </c>
      <c r="T23" s="208"/>
      <c r="Y23" s="208"/>
      <c r="AD23" s="209">
        <f>AG23-AE23-AF23</f>
        <v>837.44</v>
      </c>
      <c r="AE23" s="209">
        <v>257.23</v>
      </c>
      <c r="AF23" s="209">
        <v>175</v>
      </c>
      <c r="AG23" s="209">
        <v>1269.67</v>
      </c>
      <c r="AI23" s="208"/>
      <c r="AL23" s="208"/>
    </row>
    <row r="24" spans="1:572" s="209" customFormat="1" ht="31.5" x14ac:dyDescent="0.2">
      <c r="A24" s="208">
        <f t="shared" ref="A24:A25" si="9">A23+1</f>
        <v>12</v>
      </c>
      <c r="B24" s="209" t="s">
        <v>141</v>
      </c>
      <c r="C24" s="221" t="s">
        <v>542</v>
      </c>
      <c r="D24" s="209" t="s">
        <v>379</v>
      </c>
      <c r="E24" s="209" t="s">
        <v>142</v>
      </c>
      <c r="F24" s="209" t="s">
        <v>523</v>
      </c>
      <c r="G24" s="209">
        <f t="shared" si="1"/>
        <v>4670.3100000000004</v>
      </c>
      <c r="H24" s="209">
        <f>H23+1</f>
        <v>22012</v>
      </c>
      <c r="I24" s="209" t="s">
        <v>69</v>
      </c>
      <c r="J24" s="209" t="s">
        <v>67</v>
      </c>
      <c r="K24" s="209" t="str">
        <f>VLOOKUP(I24,Bidders!$A:$G,7, FALSE)</f>
        <v>Phone</v>
      </c>
      <c r="L24" s="209" t="s">
        <v>275</v>
      </c>
      <c r="M24" s="209">
        <f t="shared" ref="M24:M25" si="10">N24-G24</f>
        <v>-4670.3100000000004</v>
      </c>
      <c r="P24" s="209" t="e">
        <f>VLOOKUP(A24,Surplus!$A:$D,10,FALSE)</f>
        <v>#N/A</v>
      </c>
      <c r="T24" s="208"/>
      <c r="Y24" s="208"/>
      <c r="AD24" s="209">
        <f t="shared" ref="AD24:AD25" si="11">AG24-AE24-AF24</f>
        <v>3734.7100000000005</v>
      </c>
      <c r="AE24" s="209">
        <v>760.6</v>
      </c>
      <c r="AF24" s="209">
        <v>175</v>
      </c>
      <c r="AG24" s="209">
        <v>4670.3100000000004</v>
      </c>
      <c r="AI24" s="208"/>
      <c r="AL24" s="208"/>
    </row>
    <row r="25" spans="1:572" s="209" customFormat="1" x14ac:dyDescent="0.2">
      <c r="A25" s="208">
        <f t="shared" si="9"/>
        <v>13</v>
      </c>
      <c r="B25" s="209" t="s">
        <v>143</v>
      </c>
      <c r="C25" s="209" t="s">
        <v>144</v>
      </c>
      <c r="D25" s="209" t="s">
        <v>380</v>
      </c>
      <c r="E25" s="209" t="s">
        <v>145</v>
      </c>
      <c r="F25" s="209" t="s">
        <v>522</v>
      </c>
      <c r="G25" s="209">
        <f t="shared" si="1"/>
        <v>419.2</v>
      </c>
      <c r="H25" s="209">
        <f t="shared" ref="H25" si="12">H24+1</f>
        <v>22013</v>
      </c>
      <c r="I25" s="209" t="s">
        <v>69</v>
      </c>
      <c r="J25" s="209" t="str">
        <f>VLOOKUP(I25,Bidders!$A:$B,2, FALSE)</f>
        <v>CompanyName</v>
      </c>
      <c r="K25" s="209" t="str">
        <f>VLOOKUP(I25,Bidders!$A:$G,7, FALSE)</f>
        <v>Phone</v>
      </c>
      <c r="L25" s="209" t="str">
        <f>VLOOKUP(I25,Bidders!$A:$C,3,FALSE)&amp;VLOOKUP(I25,Bidders!$A:$D,4,FALSE)  &amp;VLOOKUP(I25,Bidders!$A:$E,5,FALSE) &amp;VLOOKUP(I25,Bidders!$A:$F,6, FALSE)</f>
        <v>Address1  City, State  ZipCode</v>
      </c>
      <c r="M25" s="209">
        <f t="shared" si="10"/>
        <v>-419.2</v>
      </c>
      <c r="P25" s="209" t="e">
        <f>VLOOKUP(A25,Surplus!$A:$D,10,FALSE)</f>
        <v>#N/A</v>
      </c>
      <c r="T25" s="208"/>
      <c r="Y25" s="208"/>
      <c r="AD25" s="209">
        <f t="shared" si="11"/>
        <v>191.27999999999997</v>
      </c>
      <c r="AE25" s="209">
        <v>52.92</v>
      </c>
      <c r="AF25" s="209">
        <v>175</v>
      </c>
      <c r="AG25" s="209">
        <v>419.2</v>
      </c>
      <c r="AI25" s="208"/>
      <c r="AL25" s="208"/>
    </row>
    <row r="26" spans="1:572" s="104" customFormat="1" x14ac:dyDescent="0.25">
      <c r="A26" s="94"/>
      <c r="B26" s="94" t="s">
        <v>4</v>
      </c>
      <c r="C26" s="94"/>
      <c r="D26" s="94"/>
      <c r="E26" s="94"/>
      <c r="F26" s="94"/>
      <c r="G26" s="134"/>
      <c r="H26" s="108"/>
      <c r="I26" s="94"/>
      <c r="J26" s="109"/>
      <c r="K26" s="109"/>
      <c r="L26" s="109"/>
      <c r="M26" s="107"/>
      <c r="N26" s="110"/>
      <c r="O26" s="110"/>
      <c r="P26" s="134"/>
      <c r="Q26" s="111"/>
      <c r="R26" s="92"/>
      <c r="S26" s="106"/>
      <c r="T26" s="94"/>
      <c r="U26" s="112"/>
      <c r="V26" s="92"/>
      <c r="W26" s="94"/>
      <c r="X26" s="113"/>
      <c r="Y26" s="94"/>
      <c r="Z26" s="114"/>
      <c r="AA26" s="94"/>
      <c r="AB26" s="113"/>
      <c r="AC26" s="94"/>
      <c r="AD26" s="112"/>
      <c r="AE26" s="110"/>
      <c r="AF26" s="110"/>
      <c r="AG26" s="115"/>
      <c r="AH26" s="92"/>
      <c r="AI26" s="114"/>
      <c r="AJ26" s="113"/>
      <c r="AK26" s="94"/>
      <c r="AL26" s="114"/>
      <c r="AM26" s="94"/>
      <c r="AN26" s="94"/>
      <c r="AO26" s="94"/>
      <c r="AP26" s="106"/>
      <c r="AQ26" s="103"/>
    </row>
    <row r="27" spans="1:572" s="209" customFormat="1" x14ac:dyDescent="0.2">
      <c r="A27" s="208">
        <f>A25+1</f>
        <v>14</v>
      </c>
      <c r="B27" s="209" t="s">
        <v>147</v>
      </c>
      <c r="C27" s="209" t="s">
        <v>146</v>
      </c>
      <c r="D27" s="209" t="s">
        <v>375</v>
      </c>
      <c r="E27" s="209" t="s">
        <v>148</v>
      </c>
      <c r="F27" s="209" t="s">
        <v>521</v>
      </c>
      <c r="G27" s="209">
        <f t="shared" si="1"/>
        <v>17467.91</v>
      </c>
      <c r="H27" s="209">
        <f>H25+1</f>
        <v>22014</v>
      </c>
      <c r="I27" s="209" t="s">
        <v>69</v>
      </c>
      <c r="J27" s="209" t="str">
        <f>VLOOKUP(I27,Bidders!$A:$B,2, FALSE)</f>
        <v>CompanyName</v>
      </c>
      <c r="K27" s="209" t="str">
        <f>VLOOKUP(I27,Bidders!$A:$G,7, FALSE)</f>
        <v>Phone</v>
      </c>
      <c r="L27" s="209" t="str">
        <f>VLOOKUP(I27,Bidders!$A:$C,3,FALSE)&amp;VLOOKUP(I27,Bidders!$A:$D,4,FALSE)  &amp;VLOOKUP(I27,Bidders!$A:$E,5,FALSE) &amp;VLOOKUP(I27,Bidders!$A:$F,6, FALSE)</f>
        <v>Address1  City, State  ZipCode</v>
      </c>
      <c r="M27" s="209">
        <f t="shared" ref="M27:M37" si="13">N27-G27</f>
        <v>-17467.91</v>
      </c>
      <c r="P27" s="209" t="e">
        <f>VLOOKUP(A27,Surplus!$A:$D,10,FALSE)</f>
        <v>#N/A</v>
      </c>
      <c r="T27" s="208"/>
      <c r="Y27" s="208"/>
      <c r="AD27" s="209">
        <f t="shared" ref="AD27:AD37" si="14">AG27-AE27-AF27</f>
        <v>13585.79</v>
      </c>
      <c r="AE27" s="209">
        <v>3707.12</v>
      </c>
      <c r="AF27" s="209">
        <v>175</v>
      </c>
      <c r="AG27" s="209">
        <v>17467.91</v>
      </c>
      <c r="AI27" s="208"/>
      <c r="AL27" s="208"/>
    </row>
    <row r="28" spans="1:572" s="26" customFormat="1" ht="31.5" x14ac:dyDescent="0.2">
      <c r="A28" s="171">
        <f t="shared" ref="A28:A37" si="15">A27+1</f>
        <v>15</v>
      </c>
      <c r="B28" s="14" t="s">
        <v>149</v>
      </c>
      <c r="C28" s="14" t="s">
        <v>150</v>
      </c>
      <c r="D28" s="36" t="s">
        <v>381</v>
      </c>
      <c r="E28" s="26" t="s">
        <v>151</v>
      </c>
      <c r="F28" s="36" t="s">
        <v>520</v>
      </c>
      <c r="G28" s="28">
        <f t="shared" si="1"/>
        <v>392.5</v>
      </c>
      <c r="H28" s="14">
        <f t="shared" ref="H28:H37" si="16">H27+1</f>
        <v>22015</v>
      </c>
      <c r="I28" s="14" t="s">
        <v>588</v>
      </c>
      <c r="J28" s="31" t="str">
        <f>VLOOKUP(I28,Bidders!$A:$B,2, FALSE)</f>
        <v>MICHAEL ARANY</v>
      </c>
      <c r="K28" s="31" t="str">
        <f>VLOOKUP(I28,Bidders!$A:$G,7, FALSE)</f>
        <v>(812) 345-2602</v>
      </c>
      <c r="L28" s="31" t="str">
        <f>VLOOKUP(I28,Bidders!$A:$C,3,FALSE)&amp;VLOOKUP(I28,Bidders!$A:$D,4,FALSE)  &amp;VLOOKUP(I28,Bidders!$A:$E,5,FALSE) &amp;VLOOKUP(I28,Bidders!$A:$F,6, FALSE)</f>
        <v>2043 W STANTON CT BLOOMINGTON, IN 47404</v>
      </c>
      <c r="M28" s="32">
        <f t="shared" si="13"/>
        <v>2107.5</v>
      </c>
      <c r="N28" s="28">
        <v>2500</v>
      </c>
      <c r="O28" s="28"/>
      <c r="P28" s="28">
        <v>0</v>
      </c>
      <c r="Q28" s="70"/>
      <c r="R28" s="78"/>
      <c r="S28" s="74"/>
      <c r="T28" s="40"/>
      <c r="U28" s="65"/>
      <c r="V28" s="29"/>
      <c r="W28" s="14"/>
      <c r="X28" s="47"/>
      <c r="Y28" s="40"/>
      <c r="Z28" s="24"/>
      <c r="AA28" s="14"/>
      <c r="AB28" s="47"/>
      <c r="AC28" s="41"/>
      <c r="AD28" s="66">
        <f t="shared" si="14"/>
        <v>90</v>
      </c>
      <c r="AE28" s="28">
        <v>127.5</v>
      </c>
      <c r="AF28" s="28">
        <v>175</v>
      </c>
      <c r="AG28" s="58">
        <v>392.5</v>
      </c>
      <c r="AH28" s="41"/>
      <c r="AI28" s="19"/>
      <c r="AJ28" s="47"/>
      <c r="AK28" s="41"/>
      <c r="AL28" s="19"/>
      <c r="AM28" s="14"/>
      <c r="AN28" s="14"/>
      <c r="AO28" s="14"/>
      <c r="AP28" s="47"/>
      <c r="AQ28" s="53"/>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c r="IW28" s="9"/>
      <c r="IX28" s="9"/>
      <c r="IY28" s="9"/>
      <c r="IZ28" s="9"/>
      <c r="JA28" s="9"/>
      <c r="JB28" s="9"/>
      <c r="JC28" s="9"/>
      <c r="JD28" s="9"/>
      <c r="JE28" s="9"/>
      <c r="JF28" s="9"/>
      <c r="JG28" s="9"/>
      <c r="JH28" s="9"/>
      <c r="JI28" s="9"/>
      <c r="JJ28" s="9"/>
      <c r="JK28" s="9"/>
      <c r="JL28" s="9"/>
      <c r="JM28" s="9"/>
      <c r="JN28" s="9"/>
      <c r="JO28" s="9"/>
      <c r="JP28" s="9"/>
      <c r="JQ28" s="9"/>
      <c r="JR28" s="9"/>
      <c r="JS28" s="9"/>
      <c r="JT28" s="9"/>
      <c r="JU28" s="9"/>
      <c r="JV28" s="9"/>
      <c r="JW28" s="9"/>
      <c r="JX28" s="9"/>
      <c r="JY28" s="9"/>
      <c r="JZ28" s="9"/>
      <c r="KA28" s="9"/>
      <c r="KB28" s="9"/>
      <c r="KC28" s="9"/>
      <c r="KD28" s="9"/>
      <c r="KE28" s="9"/>
      <c r="KF28" s="9"/>
      <c r="KG28" s="9"/>
      <c r="KH28" s="9"/>
      <c r="KI28" s="9"/>
      <c r="KJ28" s="9"/>
      <c r="KK28" s="9"/>
      <c r="KL28" s="9"/>
      <c r="KM28" s="9"/>
      <c r="KN28" s="9"/>
      <c r="KO28" s="9"/>
      <c r="KP28" s="9"/>
      <c r="KQ28" s="9"/>
      <c r="KR28" s="9"/>
      <c r="KS28" s="9"/>
      <c r="KT28" s="9"/>
      <c r="KU28" s="9"/>
      <c r="KV28" s="9"/>
      <c r="KW28" s="9"/>
      <c r="KX28" s="9"/>
      <c r="KY28" s="9"/>
      <c r="KZ28" s="9"/>
      <c r="LA28" s="9"/>
      <c r="LB28" s="9"/>
      <c r="LC28" s="9"/>
      <c r="LD28" s="9"/>
      <c r="LE28" s="9"/>
      <c r="LF28" s="9"/>
      <c r="LG28" s="9"/>
      <c r="LH28" s="9"/>
      <c r="LI28" s="9"/>
      <c r="LJ28" s="9"/>
      <c r="LK28" s="9"/>
      <c r="LL28" s="9"/>
      <c r="LM28" s="9"/>
      <c r="LN28" s="9"/>
      <c r="LO28" s="9"/>
      <c r="LP28" s="9"/>
      <c r="LQ28" s="9"/>
      <c r="LR28" s="9"/>
      <c r="LS28" s="9"/>
      <c r="LT28" s="9"/>
      <c r="LU28" s="9"/>
      <c r="LV28" s="9"/>
      <c r="LW28" s="9"/>
      <c r="LX28" s="9"/>
      <c r="LY28" s="9"/>
      <c r="LZ28" s="9"/>
      <c r="MA28" s="9"/>
      <c r="MB28" s="9"/>
      <c r="MC28" s="9"/>
      <c r="MD28" s="9"/>
      <c r="ME28" s="9"/>
      <c r="MF28" s="9"/>
      <c r="MG28" s="9"/>
      <c r="MH28" s="9"/>
      <c r="MI28" s="9"/>
      <c r="MJ28" s="9"/>
      <c r="MK28" s="9"/>
      <c r="ML28" s="9"/>
      <c r="MM28" s="9"/>
      <c r="MN28" s="9"/>
      <c r="MO28" s="9"/>
      <c r="MP28" s="9"/>
      <c r="MQ28" s="9"/>
      <c r="MR28" s="9"/>
      <c r="MS28" s="9"/>
      <c r="MT28" s="9"/>
      <c r="MU28" s="9"/>
      <c r="MV28" s="9"/>
      <c r="MW28" s="9"/>
      <c r="MX28" s="9"/>
      <c r="MY28" s="9"/>
      <c r="MZ28" s="9"/>
      <c r="NA28" s="9"/>
      <c r="NB28" s="9"/>
      <c r="NC28" s="9"/>
      <c r="ND28" s="9"/>
      <c r="NE28" s="9"/>
      <c r="NF28" s="9"/>
      <c r="NG28" s="9"/>
      <c r="NH28" s="9"/>
      <c r="NI28" s="9"/>
      <c r="NJ28" s="9"/>
      <c r="NK28" s="9"/>
      <c r="NL28" s="9"/>
      <c r="NM28" s="9"/>
      <c r="NN28" s="9"/>
      <c r="NO28" s="9"/>
      <c r="NP28" s="9"/>
      <c r="NQ28" s="9"/>
      <c r="NR28" s="9"/>
      <c r="NS28" s="9"/>
      <c r="NT28" s="9"/>
      <c r="NU28" s="9"/>
      <c r="NV28" s="9"/>
      <c r="NW28" s="9"/>
      <c r="NX28" s="9"/>
      <c r="NY28" s="9"/>
      <c r="NZ28" s="9"/>
      <c r="OA28" s="9"/>
      <c r="OB28" s="9"/>
      <c r="OC28" s="9"/>
      <c r="OD28" s="9"/>
      <c r="OE28" s="9"/>
      <c r="OF28" s="9"/>
      <c r="OG28" s="9"/>
      <c r="OH28" s="9"/>
      <c r="OI28" s="9"/>
      <c r="OJ28" s="9"/>
      <c r="OK28" s="9"/>
      <c r="OL28" s="9"/>
      <c r="OM28" s="9"/>
      <c r="ON28" s="9"/>
      <c r="OO28" s="9"/>
      <c r="OP28" s="9"/>
      <c r="OQ28" s="9"/>
      <c r="OR28" s="9"/>
      <c r="OS28" s="9"/>
      <c r="OT28" s="9"/>
      <c r="OU28" s="9"/>
      <c r="OV28" s="9"/>
      <c r="OW28" s="9"/>
      <c r="OX28" s="9"/>
      <c r="OY28" s="9"/>
      <c r="OZ28" s="9"/>
      <c r="PA28" s="9"/>
      <c r="PB28" s="9"/>
      <c r="PC28" s="9"/>
      <c r="PD28" s="9"/>
      <c r="PE28" s="9"/>
      <c r="PF28" s="9"/>
      <c r="PG28" s="9"/>
      <c r="PH28" s="9"/>
      <c r="PI28" s="9"/>
      <c r="PJ28" s="9"/>
      <c r="PK28" s="9"/>
      <c r="PL28" s="9"/>
      <c r="PM28" s="9"/>
      <c r="PN28" s="9"/>
      <c r="PO28" s="9"/>
      <c r="PP28" s="9"/>
      <c r="PQ28" s="9"/>
      <c r="PR28" s="9"/>
      <c r="PS28" s="9"/>
      <c r="PT28" s="9"/>
      <c r="PU28" s="9"/>
      <c r="PV28" s="9"/>
      <c r="PW28" s="9"/>
      <c r="PX28" s="9"/>
      <c r="PY28" s="9"/>
      <c r="PZ28" s="9"/>
      <c r="QA28" s="9"/>
      <c r="QB28" s="9"/>
      <c r="QC28" s="9"/>
      <c r="QD28" s="9"/>
      <c r="QE28" s="9"/>
      <c r="QF28" s="9"/>
      <c r="QG28" s="9"/>
      <c r="QH28" s="9"/>
      <c r="QI28" s="9"/>
      <c r="QJ28" s="9"/>
      <c r="QK28" s="9"/>
      <c r="QL28" s="9"/>
      <c r="QM28" s="9"/>
      <c r="QN28" s="9"/>
      <c r="QO28" s="9"/>
      <c r="QP28" s="9"/>
      <c r="QQ28" s="9"/>
      <c r="QR28" s="9"/>
      <c r="QS28" s="9"/>
      <c r="QT28" s="9"/>
      <c r="QU28" s="9"/>
      <c r="QV28" s="9"/>
      <c r="QW28" s="9"/>
      <c r="QX28" s="9"/>
      <c r="QY28" s="9"/>
      <c r="QZ28" s="9"/>
      <c r="RA28" s="9"/>
      <c r="RB28" s="9"/>
      <c r="RC28" s="9"/>
      <c r="RD28" s="9"/>
      <c r="RE28" s="9"/>
      <c r="RF28" s="9"/>
      <c r="RG28" s="9"/>
      <c r="RH28" s="9"/>
      <c r="RI28" s="9"/>
      <c r="RJ28" s="9"/>
      <c r="RK28" s="9"/>
      <c r="RL28" s="9"/>
      <c r="RM28" s="9"/>
      <c r="RN28" s="9"/>
      <c r="RO28" s="9"/>
      <c r="RP28" s="9"/>
      <c r="RQ28" s="9"/>
      <c r="RR28" s="9"/>
      <c r="RS28" s="9"/>
      <c r="RT28" s="9"/>
      <c r="RU28" s="9"/>
      <c r="RV28" s="9"/>
      <c r="RW28" s="9"/>
      <c r="RX28" s="9"/>
      <c r="RY28" s="9"/>
      <c r="RZ28" s="9"/>
      <c r="SA28" s="9"/>
      <c r="SB28" s="9"/>
      <c r="SC28" s="9"/>
      <c r="SD28" s="9"/>
      <c r="SE28" s="9"/>
      <c r="SF28" s="9"/>
      <c r="SG28" s="9"/>
      <c r="SH28" s="9"/>
      <c r="SI28" s="9"/>
      <c r="SJ28" s="9"/>
      <c r="SK28" s="9"/>
      <c r="SL28" s="9"/>
      <c r="SM28" s="9"/>
      <c r="SN28" s="9"/>
      <c r="SO28" s="9"/>
      <c r="SP28" s="9"/>
      <c r="SQ28" s="9"/>
      <c r="SR28" s="9"/>
      <c r="SS28" s="9"/>
      <c r="ST28" s="9"/>
      <c r="SU28" s="9"/>
      <c r="SV28" s="9"/>
      <c r="SW28" s="9"/>
      <c r="SX28" s="9"/>
      <c r="SY28" s="9"/>
      <c r="SZ28" s="9"/>
      <c r="TA28" s="9"/>
      <c r="TB28" s="9"/>
      <c r="TC28" s="9"/>
      <c r="TD28" s="9"/>
      <c r="TE28" s="9"/>
      <c r="TF28" s="9"/>
      <c r="TG28" s="9"/>
      <c r="TH28" s="9"/>
      <c r="TI28" s="9"/>
      <c r="TJ28" s="9"/>
      <c r="TK28" s="9"/>
      <c r="TL28" s="9"/>
      <c r="TM28" s="9"/>
      <c r="TN28" s="9"/>
      <c r="TO28" s="9"/>
      <c r="TP28" s="9"/>
      <c r="TQ28" s="9"/>
      <c r="TR28" s="9"/>
      <c r="TS28" s="9"/>
      <c r="TT28" s="9"/>
      <c r="TU28" s="9"/>
      <c r="TV28" s="9"/>
      <c r="TW28" s="9"/>
      <c r="TX28" s="9"/>
      <c r="TY28" s="9"/>
      <c r="TZ28" s="9"/>
      <c r="UA28" s="9"/>
      <c r="UB28" s="9"/>
      <c r="UC28" s="9"/>
      <c r="UD28" s="9"/>
      <c r="UE28" s="9"/>
      <c r="UF28" s="9"/>
      <c r="UG28" s="9"/>
      <c r="UH28" s="9"/>
      <c r="UI28" s="9"/>
      <c r="UJ28" s="9"/>
      <c r="UK28" s="9"/>
      <c r="UL28" s="9"/>
      <c r="UM28" s="9"/>
      <c r="UN28" s="9"/>
      <c r="UO28" s="9"/>
      <c r="UP28" s="9"/>
      <c r="UQ28" s="9"/>
      <c r="UR28" s="9"/>
      <c r="US28" s="9"/>
      <c r="UT28" s="9"/>
      <c r="UU28" s="9"/>
      <c r="UV28" s="9"/>
      <c r="UW28" s="9"/>
      <c r="UX28" s="9"/>
      <c r="UY28" s="9"/>
      <c r="UZ28" s="9"/>
    </row>
    <row r="29" spans="1:572" s="209" customFormat="1" x14ac:dyDescent="0.2">
      <c r="A29" s="208">
        <f t="shared" si="15"/>
        <v>16</v>
      </c>
      <c r="B29" s="209" t="s">
        <v>152</v>
      </c>
      <c r="C29" s="209" t="s">
        <v>153</v>
      </c>
      <c r="D29" s="209" t="s">
        <v>154</v>
      </c>
      <c r="E29" s="209" t="s">
        <v>155</v>
      </c>
      <c r="F29" s="209" t="s">
        <v>519</v>
      </c>
      <c r="G29" s="209">
        <f t="shared" si="1"/>
        <v>1270.71</v>
      </c>
      <c r="H29" s="209">
        <f t="shared" si="16"/>
        <v>22016</v>
      </c>
      <c r="I29" s="209" t="s">
        <v>69</v>
      </c>
      <c r="J29" s="209" t="str">
        <f>VLOOKUP(I29,Bidders!$A:$B,2, FALSE)</f>
        <v>CompanyName</v>
      </c>
      <c r="K29" s="209" t="str">
        <f>VLOOKUP(I29,Bidders!$A:$G,7, FALSE)</f>
        <v>Phone</v>
      </c>
      <c r="L29" s="209" t="str">
        <f>VLOOKUP(I29,Bidders!$A:$C,3,FALSE)&amp;VLOOKUP(I29,Bidders!$A:$D,4,FALSE)  &amp;VLOOKUP(I29,Bidders!$A:$E,5,FALSE) &amp;VLOOKUP(I29,Bidders!$A:$F,6, FALSE)</f>
        <v>Address1  City, State  ZipCode</v>
      </c>
      <c r="M29" s="209">
        <f t="shared" si="13"/>
        <v>-1270.71</v>
      </c>
      <c r="P29" s="209" t="e">
        <f>VLOOKUP(A29,Surplus!$A:$D,10,FALSE)</f>
        <v>#N/A</v>
      </c>
      <c r="T29" s="208"/>
      <c r="Y29" s="208"/>
      <c r="AD29" s="209">
        <f t="shared" si="14"/>
        <v>784.1</v>
      </c>
      <c r="AE29" s="209">
        <v>311.61</v>
      </c>
      <c r="AF29" s="209">
        <v>175</v>
      </c>
      <c r="AG29" s="209">
        <v>1270.71</v>
      </c>
      <c r="AI29" s="208"/>
      <c r="AL29" s="208"/>
    </row>
    <row r="30" spans="1:572" s="209" customFormat="1" x14ac:dyDescent="0.2">
      <c r="A30" s="208">
        <f t="shared" si="15"/>
        <v>17</v>
      </c>
      <c r="B30" s="209" t="s">
        <v>156</v>
      </c>
      <c r="C30" s="209" t="s">
        <v>131</v>
      </c>
      <c r="D30" s="209" t="s">
        <v>375</v>
      </c>
      <c r="E30" s="209" t="s">
        <v>157</v>
      </c>
      <c r="F30" s="209" t="s">
        <v>518</v>
      </c>
      <c r="G30" s="209">
        <v>9724.18</v>
      </c>
      <c r="H30" s="209">
        <f t="shared" si="16"/>
        <v>22017</v>
      </c>
      <c r="I30" s="209" t="s">
        <v>69</v>
      </c>
      <c r="J30" s="209" t="str">
        <f>VLOOKUP(I30,Bidders!$A:$B,2, FALSE)</f>
        <v>CompanyName</v>
      </c>
      <c r="K30" s="209" t="str">
        <f>VLOOKUP(I30,Bidders!$A:$G,7, FALSE)</f>
        <v>Phone</v>
      </c>
      <c r="L30" s="209" t="str">
        <f>VLOOKUP(I30,Bidders!$A:$C,3,FALSE)&amp;VLOOKUP(I30,Bidders!$A:$D,4,FALSE)  &amp;VLOOKUP(I30,Bidders!$A:$E,5,FALSE) &amp;VLOOKUP(I30,Bidders!$A:$F,6, FALSE)</f>
        <v>Address1  City, State  ZipCode</v>
      </c>
      <c r="M30" s="209">
        <f t="shared" si="13"/>
        <v>-9724.18</v>
      </c>
      <c r="P30" s="209" t="e">
        <f>VLOOKUP(A30,Surplus!$A:$D,10,FALSE)</f>
        <v>#N/A</v>
      </c>
      <c r="T30" s="208"/>
      <c r="Y30" s="208"/>
      <c r="AD30" s="209">
        <f t="shared" si="14"/>
        <v>7846.75</v>
      </c>
      <c r="AE30" s="209">
        <v>1702.43</v>
      </c>
      <c r="AF30" s="209">
        <v>175</v>
      </c>
      <c r="AG30" s="209">
        <v>9724.18</v>
      </c>
      <c r="AI30" s="208"/>
      <c r="AL30" s="208"/>
    </row>
    <row r="31" spans="1:572" s="209" customFormat="1" x14ac:dyDescent="0.2">
      <c r="A31" s="208">
        <f t="shared" si="15"/>
        <v>18</v>
      </c>
      <c r="B31" s="209" t="s">
        <v>158</v>
      </c>
      <c r="C31" s="209" t="s">
        <v>159</v>
      </c>
      <c r="D31" s="209" t="s">
        <v>548</v>
      </c>
      <c r="E31" s="209" t="s">
        <v>160</v>
      </c>
      <c r="F31" s="209" t="s">
        <v>517</v>
      </c>
      <c r="G31" s="209">
        <f t="shared" si="1"/>
        <v>32761.54</v>
      </c>
      <c r="H31" s="209">
        <f t="shared" si="16"/>
        <v>22018</v>
      </c>
      <c r="I31" s="209" t="s">
        <v>69</v>
      </c>
      <c r="J31" s="209" t="str">
        <f>VLOOKUP(I31,Bidders!$A:$B,2, FALSE)</f>
        <v>CompanyName</v>
      </c>
      <c r="K31" s="209" t="str">
        <f>VLOOKUP(I31,Bidders!$A:$G,7, FALSE)</f>
        <v>Phone</v>
      </c>
      <c r="L31" s="209" t="str">
        <f>VLOOKUP(I31,Bidders!$A:$C,3,FALSE)&amp;VLOOKUP(I31,Bidders!$A:$D,4,FALSE)  &amp;VLOOKUP(I31,Bidders!$A:$E,5,FALSE) &amp;VLOOKUP(I31,Bidders!$A:$F,6, FALSE)</f>
        <v>Address1  City, State  ZipCode</v>
      </c>
      <c r="M31" s="209">
        <f t="shared" si="13"/>
        <v>-32761.54</v>
      </c>
      <c r="P31" s="209" t="e">
        <f>VLOOKUP(A31,Surplus!$A:$D,10,FALSE)</f>
        <v>#N/A</v>
      </c>
      <c r="T31" s="208"/>
      <c r="Y31" s="208"/>
      <c r="AD31" s="209">
        <f t="shared" si="14"/>
        <v>25268.9</v>
      </c>
      <c r="AE31" s="209">
        <v>7317.64</v>
      </c>
      <c r="AF31" s="209">
        <v>175</v>
      </c>
      <c r="AG31" s="209">
        <v>32761.54</v>
      </c>
      <c r="AI31" s="208"/>
      <c r="AL31" s="208"/>
    </row>
    <row r="32" spans="1:572" s="209" customFormat="1" x14ac:dyDescent="0.2">
      <c r="A32" s="208">
        <f t="shared" si="15"/>
        <v>19</v>
      </c>
      <c r="B32" s="209" t="s">
        <v>161</v>
      </c>
      <c r="C32" s="209" t="s">
        <v>162</v>
      </c>
      <c r="D32" s="209" t="s">
        <v>549</v>
      </c>
      <c r="E32" s="209" t="s">
        <v>163</v>
      </c>
      <c r="F32" s="209" t="s">
        <v>516</v>
      </c>
      <c r="G32" s="209">
        <f t="shared" ref="G32:G46" si="17">AG32</f>
        <v>9134.98</v>
      </c>
      <c r="H32" s="209">
        <f t="shared" si="16"/>
        <v>22019</v>
      </c>
      <c r="I32" s="209" t="s">
        <v>69</v>
      </c>
      <c r="J32" s="209" t="str">
        <f>VLOOKUP(I32,Bidders!$A:$B,2, FALSE)</f>
        <v>CompanyName</v>
      </c>
      <c r="K32" s="209" t="str">
        <f>VLOOKUP(I32,Bidders!$A:$G,7, FALSE)</f>
        <v>Phone</v>
      </c>
      <c r="L32" s="209" t="str">
        <f>VLOOKUP(I32,Bidders!$A:$C,3,FALSE)&amp;VLOOKUP(I32,Bidders!$A:$D,4,FALSE)  &amp;VLOOKUP(I32,Bidders!$A:$E,5,FALSE) &amp;VLOOKUP(I32,Bidders!$A:$F,6, FALSE)</f>
        <v>Address1  City, State  ZipCode</v>
      </c>
      <c r="M32" s="209">
        <f t="shared" si="13"/>
        <v>-9134.98</v>
      </c>
      <c r="P32" s="209">
        <v>0</v>
      </c>
      <c r="T32" s="208"/>
      <c r="Y32" s="208"/>
      <c r="AD32" s="209">
        <f t="shared" si="14"/>
        <v>7185.8799999999992</v>
      </c>
      <c r="AE32" s="209">
        <v>1774.1</v>
      </c>
      <c r="AF32" s="209">
        <v>175</v>
      </c>
      <c r="AG32" s="209">
        <v>9134.98</v>
      </c>
      <c r="AI32" s="208"/>
      <c r="AL32" s="208"/>
    </row>
    <row r="33" spans="1:572" s="209" customFormat="1" x14ac:dyDescent="0.2">
      <c r="A33" s="208">
        <f t="shared" si="15"/>
        <v>20</v>
      </c>
      <c r="B33" s="209" t="s">
        <v>164</v>
      </c>
      <c r="C33" s="209" t="s">
        <v>165</v>
      </c>
      <c r="D33" s="209" t="s">
        <v>166</v>
      </c>
      <c r="E33" s="209" t="s">
        <v>167</v>
      </c>
      <c r="F33" s="209" t="s">
        <v>515</v>
      </c>
      <c r="G33" s="209">
        <f t="shared" si="17"/>
        <v>3681.58</v>
      </c>
      <c r="H33" s="209">
        <f t="shared" si="16"/>
        <v>22020</v>
      </c>
      <c r="I33" s="209" t="s">
        <v>69</v>
      </c>
      <c r="J33" s="209" t="str">
        <f>VLOOKUP(I33,Bidders!$A:$B,2, FALSE)</f>
        <v>CompanyName</v>
      </c>
      <c r="K33" s="209" t="str">
        <f>VLOOKUP(I33,Bidders!$A:$G,7, FALSE)</f>
        <v>Phone</v>
      </c>
      <c r="L33" s="209" t="str">
        <f>VLOOKUP(I33,Bidders!$A:$C,3,FALSE)&amp;VLOOKUP(I33,Bidders!$A:$D,4,FALSE)  &amp;VLOOKUP(I33,Bidders!$A:$E,5,FALSE) &amp;VLOOKUP(I33,Bidders!$A:$F,6, FALSE)</f>
        <v>Address1  City, State  ZipCode</v>
      </c>
      <c r="M33" s="209">
        <f t="shared" si="13"/>
        <v>-3681.58</v>
      </c>
      <c r="P33" s="209" t="e">
        <f>VLOOKUP(A33,Surplus!$A:$D,10,FALSE)</f>
        <v>#N/A</v>
      </c>
      <c r="T33" s="208"/>
      <c r="Y33" s="208"/>
      <c r="AD33" s="209">
        <f t="shared" si="14"/>
        <v>2724.44</v>
      </c>
      <c r="AE33" s="209">
        <v>782.14</v>
      </c>
      <c r="AF33" s="209">
        <v>175</v>
      </c>
      <c r="AG33" s="209">
        <v>3681.58</v>
      </c>
      <c r="AI33" s="208"/>
      <c r="AL33" s="208"/>
    </row>
    <row r="34" spans="1:572" s="209" customFormat="1" x14ac:dyDescent="0.2">
      <c r="A34" s="208">
        <f t="shared" si="15"/>
        <v>21</v>
      </c>
      <c r="B34" s="209" t="s">
        <v>168</v>
      </c>
      <c r="C34" s="209" t="s">
        <v>169</v>
      </c>
      <c r="D34" s="209" t="s">
        <v>170</v>
      </c>
      <c r="E34" s="209" t="s">
        <v>171</v>
      </c>
      <c r="F34" s="209" t="s">
        <v>514</v>
      </c>
      <c r="G34" s="209">
        <f t="shared" si="17"/>
        <v>40675.19</v>
      </c>
      <c r="H34" s="209">
        <f t="shared" si="16"/>
        <v>22021</v>
      </c>
      <c r="I34" s="209" t="s">
        <v>69</v>
      </c>
      <c r="J34" s="209" t="str">
        <f>VLOOKUP(I34,Bidders!$A:$B,2, FALSE)</f>
        <v>CompanyName</v>
      </c>
      <c r="K34" s="209" t="str">
        <f>VLOOKUP(I34,Bidders!$A:$G,7, FALSE)</f>
        <v>Phone</v>
      </c>
      <c r="L34" s="209" t="str">
        <f>VLOOKUP(I34,Bidders!$A:$C,3,FALSE)&amp;VLOOKUP(I34,Bidders!$A:$D,4,FALSE)  &amp;VLOOKUP(I34,Bidders!$A:$E,5,FALSE) &amp;VLOOKUP(I34,Bidders!$A:$F,6, FALSE)</f>
        <v>Address1  City, State  ZipCode</v>
      </c>
      <c r="M34" s="209">
        <f t="shared" si="13"/>
        <v>-40675.19</v>
      </c>
      <c r="P34" s="209" t="e">
        <f>VLOOKUP(A34,Surplus!$A:$D,10,FALSE)</f>
        <v>#N/A</v>
      </c>
      <c r="T34" s="208"/>
      <c r="Y34" s="208"/>
      <c r="AD34" s="209">
        <f t="shared" si="14"/>
        <v>22716.61</v>
      </c>
      <c r="AE34" s="209">
        <v>17783.580000000002</v>
      </c>
      <c r="AF34" s="209">
        <v>175</v>
      </c>
      <c r="AG34" s="209">
        <v>40675.19</v>
      </c>
      <c r="AI34" s="208"/>
      <c r="AL34" s="208"/>
    </row>
    <row r="35" spans="1:572" s="209" customFormat="1" x14ac:dyDescent="0.2">
      <c r="A35" s="208">
        <f t="shared" si="15"/>
        <v>22</v>
      </c>
      <c r="B35" s="209" t="s">
        <v>172</v>
      </c>
      <c r="C35" s="209" t="s">
        <v>173</v>
      </c>
      <c r="D35" s="209" t="s">
        <v>174</v>
      </c>
      <c r="E35" s="209" t="s">
        <v>175</v>
      </c>
      <c r="F35" s="209" t="s">
        <v>513</v>
      </c>
      <c r="G35" s="209">
        <f t="shared" si="17"/>
        <v>651.08000000000004</v>
      </c>
      <c r="H35" s="209">
        <f t="shared" si="16"/>
        <v>22022</v>
      </c>
      <c r="I35" s="209" t="s">
        <v>69</v>
      </c>
      <c r="J35" s="209" t="str">
        <f>VLOOKUP(I35,Bidders!$A:$B,2, FALSE)</f>
        <v>CompanyName</v>
      </c>
      <c r="K35" s="209" t="str">
        <f>VLOOKUP(I35,Bidders!$A:$G,7, FALSE)</f>
        <v>Phone</v>
      </c>
      <c r="L35" s="209" t="str">
        <f>VLOOKUP(I35,Bidders!$A:$C,3,FALSE)&amp;VLOOKUP(I35,Bidders!$A:$D,4,FALSE)  &amp;VLOOKUP(I35,Bidders!$A:$E,5,FALSE) &amp;VLOOKUP(I35,Bidders!$A:$F,6, FALSE)</f>
        <v>Address1  City, State  ZipCode</v>
      </c>
      <c r="M35" s="209">
        <f t="shared" si="13"/>
        <v>-651.08000000000004</v>
      </c>
      <c r="P35" s="209" t="e">
        <f>VLOOKUP(A35,Surplus!$A:$D,10,FALSE)</f>
        <v>#N/A</v>
      </c>
      <c r="T35" s="208"/>
      <c r="Y35" s="208"/>
      <c r="AD35" s="209">
        <f t="shared" si="14"/>
        <v>317.24</v>
      </c>
      <c r="AE35" s="209">
        <v>158.84</v>
      </c>
      <c r="AF35" s="209">
        <v>175</v>
      </c>
      <c r="AG35" s="209">
        <v>651.08000000000004</v>
      </c>
      <c r="AI35" s="208"/>
      <c r="AL35" s="208"/>
    </row>
    <row r="36" spans="1:572" s="209" customFormat="1" ht="31.5" x14ac:dyDescent="0.2">
      <c r="A36" s="208">
        <f t="shared" si="15"/>
        <v>23</v>
      </c>
      <c r="B36" s="209" t="s">
        <v>176</v>
      </c>
      <c r="C36" s="221" t="s">
        <v>553</v>
      </c>
      <c r="D36" s="209" t="s">
        <v>550</v>
      </c>
      <c r="E36" s="209" t="s">
        <v>178</v>
      </c>
      <c r="F36" s="209" t="s">
        <v>512</v>
      </c>
      <c r="G36" s="209">
        <f t="shared" si="17"/>
        <v>6606.24</v>
      </c>
      <c r="H36" s="209">
        <f t="shared" si="16"/>
        <v>22023</v>
      </c>
      <c r="I36" s="209" t="s">
        <v>69</v>
      </c>
      <c r="J36" s="209" t="str">
        <f>VLOOKUP(I36,Bidders!$A:$B,2, FALSE)</f>
        <v>CompanyName</v>
      </c>
      <c r="K36" s="209" t="str">
        <f>VLOOKUP(I36,Bidders!$A:$G,7, FALSE)</f>
        <v>Phone</v>
      </c>
      <c r="L36" s="209" t="str">
        <f>VLOOKUP(I36,Bidders!$A:$C,3,FALSE)&amp;VLOOKUP(I36,Bidders!$A:$D,4,FALSE)  &amp;VLOOKUP(I36,Bidders!$A:$E,5,FALSE) &amp;VLOOKUP(I36,Bidders!$A:$F,6, FALSE)</f>
        <v>Address1  City, State  ZipCode</v>
      </c>
      <c r="M36" s="209">
        <f t="shared" si="13"/>
        <v>-6606.24</v>
      </c>
      <c r="P36" s="209" t="e">
        <f>VLOOKUP(A36,Surplus!$A:$D,10,FALSE)</f>
        <v>#N/A</v>
      </c>
      <c r="T36" s="208"/>
      <c r="Y36" s="208"/>
      <c r="AD36" s="209">
        <f t="shared" si="14"/>
        <v>5185.42</v>
      </c>
      <c r="AE36" s="209">
        <v>1070.82</v>
      </c>
      <c r="AF36" s="209">
        <v>350</v>
      </c>
      <c r="AG36" s="209">
        <v>6606.24</v>
      </c>
      <c r="AI36" s="208"/>
      <c r="AL36" s="208"/>
    </row>
    <row r="37" spans="1:572" s="209" customFormat="1" ht="31.5" x14ac:dyDescent="0.2">
      <c r="A37" s="208">
        <f t="shared" si="15"/>
        <v>24</v>
      </c>
      <c r="B37" s="209" t="s">
        <v>179</v>
      </c>
      <c r="C37" s="221" t="s">
        <v>554</v>
      </c>
      <c r="D37" s="209" t="s">
        <v>177</v>
      </c>
      <c r="E37" s="209" t="s">
        <v>180</v>
      </c>
      <c r="F37" s="209" t="s">
        <v>512</v>
      </c>
      <c r="G37" s="209">
        <f t="shared" si="17"/>
        <v>0</v>
      </c>
      <c r="H37" s="209">
        <f t="shared" si="16"/>
        <v>22024</v>
      </c>
      <c r="I37" s="209" t="s">
        <v>69</v>
      </c>
      <c r="J37" s="209" t="str">
        <f>VLOOKUP(I37,Bidders!$A:$B,2, FALSE)</f>
        <v>CompanyName</v>
      </c>
      <c r="K37" s="209" t="str">
        <f>VLOOKUP(I37,Bidders!$A:$G,7, FALSE)</f>
        <v>Phone</v>
      </c>
      <c r="L37" s="209" t="str">
        <f>VLOOKUP(I37,Bidders!$A:$C,3,FALSE)&amp;VLOOKUP(I37,Bidders!$A:$D,4,FALSE)  &amp;VLOOKUP(I37,Bidders!$A:$E,5,FALSE) &amp;VLOOKUP(I37,Bidders!$A:$F,6, FALSE)</f>
        <v>Address1  City, State  ZipCode</v>
      </c>
      <c r="M37" s="209">
        <f t="shared" si="13"/>
        <v>0</v>
      </c>
      <c r="P37" s="209" t="e">
        <f>VLOOKUP(A37,Surplus!$A:$D,10,FALSE)</f>
        <v>#N/A</v>
      </c>
      <c r="T37" s="208"/>
      <c r="Y37" s="208"/>
      <c r="AD37" s="209">
        <f t="shared" si="14"/>
        <v>0</v>
      </c>
      <c r="AE37" s="209">
        <v>0</v>
      </c>
      <c r="AF37" s="209">
        <v>0</v>
      </c>
      <c r="AG37" s="209">
        <v>0</v>
      </c>
      <c r="AI37" s="208"/>
      <c r="AL37" s="208"/>
    </row>
    <row r="38" spans="1:572" s="104" customFormat="1" x14ac:dyDescent="0.25">
      <c r="A38" s="94"/>
      <c r="B38" s="114" t="s">
        <v>5</v>
      </c>
      <c r="C38" s="94"/>
      <c r="D38" s="94"/>
      <c r="E38" s="94"/>
      <c r="F38" s="94"/>
      <c r="G38" s="134"/>
      <c r="H38" s="108"/>
      <c r="I38" s="94"/>
      <c r="J38" s="109"/>
      <c r="K38" s="109"/>
      <c r="L38" s="109"/>
      <c r="M38" s="107"/>
      <c r="N38" s="110"/>
      <c r="O38" s="110"/>
      <c r="P38" s="134"/>
      <c r="Q38" s="111"/>
      <c r="R38" s="92"/>
      <c r="S38" s="106"/>
      <c r="T38" s="94"/>
      <c r="U38" s="112"/>
      <c r="V38" s="92"/>
      <c r="W38" s="94"/>
      <c r="X38" s="113"/>
      <c r="Y38" s="94"/>
      <c r="Z38" s="114"/>
      <c r="AA38" s="94"/>
      <c r="AB38" s="113"/>
      <c r="AC38" s="94"/>
      <c r="AD38" s="112"/>
      <c r="AE38" s="110"/>
      <c r="AF38" s="110"/>
      <c r="AG38" s="115"/>
      <c r="AH38" s="92"/>
      <c r="AI38" s="114"/>
      <c r="AJ38" s="113"/>
      <c r="AK38" s="94"/>
      <c r="AL38" s="114"/>
      <c r="AM38" s="94"/>
      <c r="AN38" s="94"/>
      <c r="AO38" s="94"/>
      <c r="AP38" s="106"/>
      <c r="AQ38" s="103"/>
    </row>
    <row r="39" spans="1:572" s="208" customFormat="1" x14ac:dyDescent="0.2">
      <c r="A39" s="208">
        <f>A37+1</f>
        <v>25</v>
      </c>
      <c r="B39" s="209" t="s">
        <v>181</v>
      </c>
      <c r="C39" s="209" t="s">
        <v>182</v>
      </c>
      <c r="D39" s="209" t="s">
        <v>382</v>
      </c>
      <c r="E39" s="209" t="s">
        <v>183</v>
      </c>
      <c r="F39" s="209" t="s">
        <v>511</v>
      </c>
      <c r="G39" s="209">
        <f t="shared" si="17"/>
        <v>3667.94</v>
      </c>
      <c r="H39" s="209">
        <f>H37+1</f>
        <v>22025</v>
      </c>
      <c r="I39" s="209" t="s">
        <v>69</v>
      </c>
      <c r="J39" s="209" t="str">
        <f>VLOOKUP(I39,Bidders!$A:$B,2, FALSE)</f>
        <v>CompanyName</v>
      </c>
      <c r="K39" s="209" t="str">
        <f>VLOOKUP(I39,Bidders!$A:$G,7, FALSE)</f>
        <v>Phone</v>
      </c>
      <c r="L39" s="209" t="str">
        <f>VLOOKUP(I39,Bidders!$A:$C,3,FALSE)&amp;VLOOKUP(I39,Bidders!$A:$D,4,FALSE)  &amp;VLOOKUP(I39,Bidders!$A:$E,5,FALSE) &amp;VLOOKUP(I39,Bidders!$A:$F,6, FALSE)</f>
        <v>Address1  City, State  ZipCode</v>
      </c>
      <c r="M39" s="209">
        <f>N39-G39</f>
        <v>-3667.94</v>
      </c>
      <c r="N39" s="209"/>
      <c r="O39" s="209"/>
      <c r="P39" s="209" t="e">
        <f>VLOOKUP(A39,Surplus!$A:$D,10,FALSE)</f>
        <v>#N/A</v>
      </c>
      <c r="Q39" s="209"/>
      <c r="R39" s="209"/>
      <c r="S39" s="209"/>
      <c r="AD39" s="209">
        <f>AG39-AF39-AE39</f>
        <v>2718.54</v>
      </c>
      <c r="AE39" s="209">
        <v>774.4</v>
      </c>
      <c r="AF39" s="209">
        <v>175</v>
      </c>
      <c r="AG39" s="209">
        <v>3667.94</v>
      </c>
    </row>
    <row r="40" spans="1:572" s="25" customFormat="1" ht="31.5" x14ac:dyDescent="0.25">
      <c r="A40" s="30">
        <f>A39+1</f>
        <v>26</v>
      </c>
      <c r="B40" s="14" t="s">
        <v>184</v>
      </c>
      <c r="C40" s="14" t="s">
        <v>185</v>
      </c>
      <c r="D40" s="36" t="s">
        <v>383</v>
      </c>
      <c r="E40" s="26" t="s">
        <v>186</v>
      </c>
      <c r="F40" s="36" t="s">
        <v>510</v>
      </c>
      <c r="G40" s="28">
        <f t="shared" si="17"/>
        <v>5964.89</v>
      </c>
      <c r="H40" s="31">
        <f>H39+1</f>
        <v>22026</v>
      </c>
      <c r="I40" s="14" t="s">
        <v>561</v>
      </c>
      <c r="J40" s="31" t="str">
        <f>VLOOKUP(I40,Bidders!$A:$B,2, FALSE)</f>
        <v xml:space="preserve">SHAMMAH INVESTMENTS LLC </v>
      </c>
      <c r="K40" s="31" t="str">
        <f>VLOOKUP(I40,Bidders!$A:$G,7, FALSE)</f>
        <v>(765) 825-9690</v>
      </c>
      <c r="L40" s="31" t="str">
        <f>VLOOKUP(I40,Bidders!$A:$C,3,FALSE)&amp;VLOOKUP(I40,Bidders!$A:$D,4,FALSE)  &amp;VLOOKUP(I40,Bidders!$A:$E,5,FALSE) &amp;VLOOKUP(I40,Bidders!$A:$F,6, FALSE)</f>
        <v>P.O. BOX 354 CONNERSVILLE, IN 47331</v>
      </c>
      <c r="M40" s="32">
        <f t="shared" ref="M40:M41" si="18">N40-G40</f>
        <v>99036.11</v>
      </c>
      <c r="N40" s="28">
        <v>105001</v>
      </c>
      <c r="O40" s="28"/>
      <c r="P40" s="28">
        <v>0</v>
      </c>
      <c r="Q40" s="70"/>
      <c r="R40" s="78"/>
      <c r="S40" s="74"/>
      <c r="T40" s="40"/>
      <c r="U40" s="45"/>
      <c r="V40" s="17"/>
      <c r="W40" s="13"/>
      <c r="X40" s="20"/>
      <c r="Y40" s="40"/>
      <c r="Z40" s="172"/>
      <c r="AA40" s="13"/>
      <c r="AB40" s="20"/>
      <c r="AC40" s="40"/>
      <c r="AD40" s="66">
        <f t="shared" ref="AD40:AD41" si="19">AG40-AF40-AE40</f>
        <v>4092.59</v>
      </c>
      <c r="AE40" s="28">
        <v>1697.3</v>
      </c>
      <c r="AF40" s="28">
        <v>175</v>
      </c>
      <c r="AG40" s="58">
        <v>5964.89</v>
      </c>
      <c r="AH40" s="43"/>
      <c r="AI40" s="19"/>
      <c r="AJ40" s="20"/>
      <c r="AK40" s="40"/>
      <c r="AL40" s="19"/>
      <c r="AM40" s="13"/>
      <c r="AN40" s="13"/>
      <c r="AO40" s="13"/>
      <c r="AP40" s="20"/>
      <c r="AQ40" s="52"/>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row>
    <row r="41" spans="1:572" s="208" customFormat="1" x14ac:dyDescent="0.2">
      <c r="A41" s="208">
        <f>A40+1</f>
        <v>27</v>
      </c>
      <c r="B41" s="209" t="s">
        <v>187</v>
      </c>
      <c r="C41" s="209" t="s">
        <v>188</v>
      </c>
      <c r="D41" s="209" t="s">
        <v>384</v>
      </c>
      <c r="E41" s="209" t="s">
        <v>189</v>
      </c>
      <c r="F41" s="209" t="s">
        <v>509</v>
      </c>
      <c r="G41" s="209">
        <f t="shared" si="17"/>
        <v>289.04000000000002</v>
      </c>
      <c r="H41" s="209">
        <f>H40+1</f>
        <v>22027</v>
      </c>
      <c r="I41" s="209" t="s">
        <v>69</v>
      </c>
      <c r="J41" s="209" t="str">
        <f>VLOOKUP(I41,Bidders!$A:$B,2, FALSE)</f>
        <v>CompanyName</v>
      </c>
      <c r="K41" s="209" t="str">
        <f>VLOOKUP(I41,Bidders!$A:$G,7, FALSE)</f>
        <v>Phone</v>
      </c>
      <c r="L41" s="209" t="str">
        <f>VLOOKUP(I41,Bidders!$A:$C,3,FALSE)&amp;VLOOKUP(I41,Bidders!$A:$D,4,FALSE)  &amp;VLOOKUP(I41,Bidders!$A:$E,5,FALSE) &amp;VLOOKUP(I41,Bidders!$A:$F,6, FALSE)</f>
        <v>Address1  City, State  ZipCode</v>
      </c>
      <c r="M41" s="209">
        <f t="shared" si="18"/>
        <v>-289.04000000000002</v>
      </c>
      <c r="N41" s="209"/>
      <c r="O41" s="209"/>
      <c r="P41" s="209" t="e">
        <f>VLOOKUP(A41,Surplus!$A:$D,10,FALSE)</f>
        <v>#N/A</v>
      </c>
      <c r="Q41" s="209"/>
      <c r="R41" s="209"/>
      <c r="S41" s="209"/>
      <c r="AD41" s="209">
        <f t="shared" si="19"/>
        <v>76.160000000000025</v>
      </c>
      <c r="AE41" s="209">
        <v>37.880000000000003</v>
      </c>
      <c r="AF41" s="209">
        <v>175</v>
      </c>
      <c r="AG41" s="209">
        <v>289.04000000000002</v>
      </c>
    </row>
    <row r="42" spans="1:572" s="104" customFormat="1" x14ac:dyDescent="0.25">
      <c r="A42" s="94"/>
      <c r="B42" s="114" t="s">
        <v>33</v>
      </c>
      <c r="C42" s="94"/>
      <c r="D42" s="94" t="s">
        <v>36</v>
      </c>
      <c r="E42" s="94"/>
      <c r="F42" s="94"/>
      <c r="G42" s="134"/>
      <c r="H42" s="108"/>
      <c r="I42" s="94"/>
      <c r="J42" s="109"/>
      <c r="K42" s="109"/>
      <c r="L42" s="109"/>
      <c r="M42" s="107"/>
      <c r="N42" s="110"/>
      <c r="O42" s="110"/>
      <c r="P42" s="134"/>
      <c r="Q42" s="111"/>
      <c r="R42" s="92"/>
      <c r="S42" s="106"/>
      <c r="T42" s="94"/>
      <c r="U42" s="112"/>
      <c r="V42" s="92"/>
      <c r="W42" s="94"/>
      <c r="X42" s="113"/>
      <c r="Y42" s="94"/>
      <c r="Z42" s="114"/>
      <c r="AA42" s="94"/>
      <c r="AB42" s="113"/>
      <c r="AC42" s="94"/>
      <c r="AD42" s="112"/>
      <c r="AE42" s="110"/>
      <c r="AF42" s="110"/>
      <c r="AG42" s="115"/>
      <c r="AH42" s="92"/>
      <c r="AI42" s="114"/>
      <c r="AJ42" s="113"/>
      <c r="AK42" s="94"/>
      <c r="AL42" s="114"/>
      <c r="AM42" s="94"/>
      <c r="AN42" s="94"/>
      <c r="AO42" s="94"/>
      <c r="AP42" s="106"/>
      <c r="AQ42" s="103"/>
    </row>
    <row r="43" spans="1:572" s="208" customFormat="1" x14ac:dyDescent="0.2">
      <c r="A43" s="208">
        <f>A41+1</f>
        <v>28</v>
      </c>
      <c r="B43" s="209" t="s">
        <v>190</v>
      </c>
      <c r="C43" s="209" t="s">
        <v>191</v>
      </c>
      <c r="D43" s="209" t="s">
        <v>385</v>
      </c>
      <c r="E43" s="209" t="s">
        <v>192</v>
      </c>
      <c r="F43" s="209" t="s">
        <v>508</v>
      </c>
      <c r="G43" s="209">
        <f t="shared" si="17"/>
        <v>4271.7700000000004</v>
      </c>
      <c r="H43" s="208">
        <f>H41+1</f>
        <v>22028</v>
      </c>
      <c r="I43" s="208" t="s">
        <v>69</v>
      </c>
      <c r="J43" s="209" t="str">
        <f>VLOOKUP(I43,Bidders!$A:$B,2, FALSE)</f>
        <v>CompanyName</v>
      </c>
      <c r="K43" s="209" t="str">
        <f>VLOOKUP(I43,Bidders!$A:$G,7, FALSE)</f>
        <v>Phone</v>
      </c>
      <c r="L43" s="209" t="str">
        <f>VLOOKUP(I43,Bidders!$A:$C,3,FALSE)&amp;VLOOKUP(I43,Bidders!$A:$D,4,FALSE)  &amp;VLOOKUP(I43,Bidders!$A:$E,5,FALSE) &amp;VLOOKUP(I43,Bidders!$A:$F,6, FALSE)</f>
        <v>Address1  City, State  ZipCode</v>
      </c>
      <c r="M43" s="209">
        <f>N43-G43</f>
        <v>-4271.7700000000004</v>
      </c>
      <c r="P43" s="209" t="e">
        <f>VLOOKUP(A43,Surplus!$A:$D,10,FALSE)</f>
        <v>#N/A</v>
      </c>
      <c r="AD43" s="209">
        <f>AG43-AF43-AE43</f>
        <v>3201.8900000000003</v>
      </c>
      <c r="AE43" s="209">
        <v>894.88</v>
      </c>
      <c r="AF43" s="209">
        <v>175</v>
      </c>
      <c r="AG43" s="209">
        <v>4271.7700000000004</v>
      </c>
    </row>
    <row r="44" spans="1:572" s="208" customFormat="1" x14ac:dyDescent="0.2">
      <c r="A44" s="208">
        <f>A43+1</f>
        <v>29</v>
      </c>
      <c r="B44" s="209" t="s">
        <v>193</v>
      </c>
      <c r="C44" s="209" t="s">
        <v>194</v>
      </c>
      <c r="D44" s="209" t="s">
        <v>386</v>
      </c>
      <c r="E44" s="209" t="s">
        <v>537</v>
      </c>
      <c r="F44" s="209" t="s">
        <v>507</v>
      </c>
      <c r="G44" s="209">
        <f t="shared" si="17"/>
        <v>832.33</v>
      </c>
      <c r="H44" s="208">
        <f>H43+1</f>
        <v>22029</v>
      </c>
      <c r="I44" s="208" t="s">
        <v>69</v>
      </c>
      <c r="J44" s="209" t="str">
        <f>VLOOKUP(I44,Bidders!$A:$B,2, FALSE)</f>
        <v>CompanyName</v>
      </c>
      <c r="K44" s="209" t="str">
        <f>VLOOKUP(I44,Bidders!$A:$G,7, FALSE)</f>
        <v>Phone</v>
      </c>
      <c r="L44" s="209" t="str">
        <f>VLOOKUP(I44,Bidders!$A:$C,3,FALSE)&amp;VLOOKUP(I44,Bidders!$A:$D,4,FALSE)  &amp;VLOOKUP(I44,Bidders!$A:$E,5,FALSE) &amp;VLOOKUP(I44,Bidders!$A:$F,6, FALSE)</f>
        <v>Address1  City, State  ZipCode</v>
      </c>
      <c r="M44" s="209">
        <f t="shared" ref="M44:M46" si="20">N44-G44</f>
        <v>-832.33</v>
      </c>
      <c r="P44" s="209" t="e">
        <f>VLOOKUP(A44,Surplus!$A:$D,10,FALSE)</f>
        <v>#N/A</v>
      </c>
      <c r="AD44" s="209">
        <f t="shared" ref="AD44:AD46" si="21">AG44-AF44-AE44</f>
        <v>387.61</v>
      </c>
      <c r="AE44" s="209">
        <v>269.72000000000003</v>
      </c>
      <c r="AF44" s="209">
        <v>175</v>
      </c>
      <c r="AG44" s="209">
        <v>832.33</v>
      </c>
    </row>
    <row r="45" spans="1:572" s="208" customFormat="1" x14ac:dyDescent="0.2">
      <c r="A45" s="208">
        <f t="shared" ref="A45:A46" si="22">A44+1</f>
        <v>30</v>
      </c>
      <c r="B45" s="209" t="s">
        <v>195</v>
      </c>
      <c r="C45" s="209" t="s">
        <v>196</v>
      </c>
      <c r="D45" s="209" t="s">
        <v>387</v>
      </c>
      <c r="E45" s="209" t="s">
        <v>538</v>
      </c>
      <c r="F45" s="209" t="s">
        <v>506</v>
      </c>
      <c r="G45" s="209">
        <f t="shared" si="17"/>
        <v>1785.02</v>
      </c>
      <c r="H45" s="208">
        <f>H44+1</f>
        <v>22030</v>
      </c>
      <c r="I45" s="208" t="s">
        <v>69</v>
      </c>
      <c r="J45" s="209" t="str">
        <f>VLOOKUP(I45,Bidders!$A:$B,2, FALSE)</f>
        <v>CompanyName</v>
      </c>
      <c r="K45" s="209" t="str">
        <f>VLOOKUP(I45,Bidders!$A:$G,7, FALSE)</f>
        <v>Phone</v>
      </c>
      <c r="L45" s="209" t="str">
        <f>VLOOKUP(I45,Bidders!$A:$C,3,FALSE)&amp;VLOOKUP(I45,Bidders!$A:$D,4,FALSE)  &amp;VLOOKUP(I45,Bidders!$A:$E,5,FALSE) &amp;VLOOKUP(I45,Bidders!$A:$F,6, FALSE)</f>
        <v>Address1  City, State  ZipCode</v>
      </c>
      <c r="M45" s="209">
        <f t="shared" si="20"/>
        <v>-1785.02</v>
      </c>
      <c r="P45" s="209" t="e">
        <f>VLOOKUP(A45,Surplus!$A:$D,10,FALSE)</f>
        <v>#N/A</v>
      </c>
      <c r="AD45" s="209">
        <f t="shared" si="21"/>
        <v>1260.81</v>
      </c>
      <c r="AE45" s="209">
        <v>349.21</v>
      </c>
      <c r="AF45" s="209">
        <v>175</v>
      </c>
      <c r="AG45" s="209">
        <v>1785.02</v>
      </c>
    </row>
    <row r="46" spans="1:572" s="208" customFormat="1" x14ac:dyDescent="0.2">
      <c r="A46" s="208">
        <f t="shared" si="22"/>
        <v>31</v>
      </c>
      <c r="B46" s="209" t="s">
        <v>197</v>
      </c>
      <c r="C46" s="209" t="s">
        <v>198</v>
      </c>
      <c r="D46" s="209" t="s">
        <v>388</v>
      </c>
      <c r="E46" s="209" t="s">
        <v>199</v>
      </c>
      <c r="F46" s="209" t="s">
        <v>505</v>
      </c>
      <c r="G46" s="209">
        <f t="shared" si="17"/>
        <v>502.26</v>
      </c>
      <c r="H46" s="208">
        <f>H45+1</f>
        <v>22031</v>
      </c>
      <c r="I46" s="208" t="s">
        <v>69</v>
      </c>
      <c r="J46" s="209" t="str">
        <f>VLOOKUP(I46,Bidders!$A:$B,2, FALSE)</f>
        <v>CompanyName</v>
      </c>
      <c r="K46" s="209" t="str">
        <f>VLOOKUP(I46,Bidders!$A:$G,7, FALSE)</f>
        <v>Phone</v>
      </c>
      <c r="L46" s="209" t="str">
        <f>VLOOKUP(I46,Bidders!$A:$C,3,FALSE)&amp;VLOOKUP(I46,Bidders!$A:$D,4,FALSE)  &amp;VLOOKUP(I46,Bidders!$A:$E,5,FALSE) &amp;VLOOKUP(I46,Bidders!$A:$F,6, FALSE)</f>
        <v>Address1  City, State  ZipCode</v>
      </c>
      <c r="M46" s="209">
        <f t="shared" si="20"/>
        <v>-502.26</v>
      </c>
      <c r="P46" s="209" t="e">
        <f>VLOOKUP(A46,Surplus!$A:$D,10,FALSE)</f>
        <v>#N/A</v>
      </c>
      <c r="AD46" s="209">
        <f t="shared" si="21"/>
        <v>225.32</v>
      </c>
      <c r="AE46" s="209">
        <v>101.94</v>
      </c>
      <c r="AF46" s="209">
        <v>175</v>
      </c>
      <c r="AG46" s="209">
        <v>502.26</v>
      </c>
    </row>
    <row r="47" spans="1:572" s="104" customFormat="1" x14ac:dyDescent="0.25">
      <c r="A47" s="94"/>
      <c r="B47" s="114" t="s">
        <v>6</v>
      </c>
      <c r="C47" s="94"/>
      <c r="D47" s="94"/>
      <c r="E47" s="94"/>
      <c r="F47" s="94"/>
      <c r="G47" s="134"/>
      <c r="H47" s="108"/>
      <c r="I47" s="94"/>
      <c r="J47" s="109"/>
      <c r="K47" s="109"/>
      <c r="L47" s="109"/>
      <c r="M47" s="107"/>
      <c r="N47" s="110"/>
      <c r="O47" s="110"/>
      <c r="P47" s="134"/>
      <c r="Q47" s="111"/>
      <c r="R47" s="92"/>
      <c r="S47" s="106"/>
      <c r="T47" s="94"/>
      <c r="U47" s="112"/>
      <c r="V47" s="92"/>
      <c r="W47" s="94"/>
      <c r="X47" s="113"/>
      <c r="Y47" s="94"/>
      <c r="Z47" s="114"/>
      <c r="AA47" s="94"/>
      <c r="AB47" s="113"/>
      <c r="AC47" s="94"/>
      <c r="AD47" s="112"/>
      <c r="AE47" s="110"/>
      <c r="AF47" s="110"/>
      <c r="AG47" s="115"/>
      <c r="AH47" s="92"/>
      <c r="AI47" s="114"/>
      <c r="AJ47" s="113"/>
      <c r="AK47" s="94"/>
      <c r="AL47" s="114"/>
      <c r="AM47" s="94"/>
      <c r="AN47" s="94"/>
      <c r="AO47" s="94"/>
      <c r="AP47" s="106"/>
      <c r="AQ47" s="103"/>
    </row>
    <row r="48" spans="1:572" s="188" customFormat="1" ht="31.5" x14ac:dyDescent="0.25">
      <c r="A48" s="173">
        <f>A46+1</f>
        <v>32</v>
      </c>
      <c r="B48" s="174" t="s">
        <v>200</v>
      </c>
      <c r="C48" s="38" t="s">
        <v>201</v>
      </c>
      <c r="D48" s="38" t="s">
        <v>389</v>
      </c>
      <c r="E48" s="31" t="s">
        <v>202</v>
      </c>
      <c r="F48" s="38" t="s">
        <v>504</v>
      </c>
      <c r="G48" s="28">
        <f t="shared" ref="G48:G77" si="23">AG48</f>
        <v>2519.3200000000002</v>
      </c>
      <c r="H48" s="175">
        <f>H46+1</f>
        <v>22032</v>
      </c>
      <c r="I48" s="175" t="s">
        <v>569</v>
      </c>
      <c r="J48" s="31" t="str">
        <f>VLOOKUP(I48,Bidders!$A:$B,2, FALSE)</f>
        <v xml:space="preserve">LARA CAP GROUP 21, LLC </v>
      </c>
      <c r="K48" s="31" t="str">
        <f>VLOOKUP(I48,Bidders!$A:$G,7, FALSE)</f>
        <v>(765) 479-1255</v>
      </c>
      <c r="L48" s="31" t="str">
        <f>VLOOKUP(I48,Bidders!$A:$C,3,FALSE)&amp;VLOOKUP(I48,Bidders!$A:$D,4,FALSE)  &amp;VLOOKUP(I48,Bidders!$A:$E,5,FALSE) &amp;VLOOKUP(I48,Bidders!$A:$F,6, FALSE)</f>
        <v>P.O. BOX 1458 LAFAYETTE, IN 47902</v>
      </c>
      <c r="M48" s="32">
        <f>N48-G48</f>
        <v>59603.68</v>
      </c>
      <c r="N48" s="176">
        <v>62123</v>
      </c>
      <c r="O48" s="176"/>
      <c r="P48" s="28">
        <v>0</v>
      </c>
      <c r="Q48" s="177"/>
      <c r="R48" s="178"/>
      <c r="S48" s="179"/>
      <c r="T48" s="180"/>
      <c r="U48" s="181"/>
      <c r="V48" s="182"/>
      <c r="W48" s="175"/>
      <c r="X48" s="183"/>
      <c r="Y48" s="180"/>
      <c r="Z48" s="184"/>
      <c r="AA48" s="175"/>
      <c r="AB48" s="183"/>
      <c r="AC48" s="180"/>
      <c r="AD48" s="67">
        <f>AG48-AF48-AE48</f>
        <v>1800.1800000000003</v>
      </c>
      <c r="AE48" s="37">
        <v>544.14</v>
      </c>
      <c r="AF48" s="37">
        <v>175</v>
      </c>
      <c r="AG48" s="185">
        <v>2519.3200000000002</v>
      </c>
      <c r="AH48" s="180"/>
      <c r="AI48" s="184"/>
      <c r="AJ48" s="183"/>
      <c r="AK48" s="180"/>
      <c r="AL48" s="184"/>
      <c r="AM48" s="175"/>
      <c r="AN48" s="175"/>
      <c r="AO48" s="175"/>
      <c r="AP48" s="183"/>
      <c r="AQ48" s="186"/>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7"/>
      <c r="BR48" s="187"/>
      <c r="BS48" s="187"/>
      <c r="BT48" s="187"/>
      <c r="BU48" s="187"/>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c r="EO48" s="187"/>
      <c r="EP48" s="187"/>
      <c r="EQ48" s="187"/>
      <c r="ER48" s="187"/>
      <c r="ES48" s="187"/>
      <c r="ET48" s="187"/>
      <c r="EU48" s="187"/>
      <c r="EV48" s="187"/>
      <c r="EW48" s="187"/>
      <c r="EX48" s="187"/>
      <c r="EY48" s="187"/>
      <c r="EZ48" s="187"/>
      <c r="FA48" s="187"/>
      <c r="FB48" s="187"/>
      <c r="FC48" s="187"/>
      <c r="FD48" s="187"/>
      <c r="FE48" s="187"/>
      <c r="FF48" s="187"/>
      <c r="FG48" s="187"/>
      <c r="FH48" s="187"/>
      <c r="FI48" s="187"/>
      <c r="FJ48" s="187"/>
      <c r="FK48" s="187"/>
      <c r="FL48" s="187"/>
      <c r="FM48" s="187"/>
      <c r="FN48" s="187"/>
      <c r="FO48" s="187"/>
      <c r="FP48" s="187"/>
      <c r="FQ48" s="187"/>
      <c r="FR48" s="187"/>
      <c r="FS48" s="187"/>
      <c r="FT48" s="187"/>
      <c r="FU48" s="187"/>
      <c r="FV48" s="187"/>
      <c r="FW48" s="187"/>
      <c r="FX48" s="187"/>
      <c r="FY48" s="187"/>
      <c r="FZ48" s="187"/>
      <c r="GA48" s="187"/>
      <c r="GB48" s="187"/>
      <c r="GC48" s="187"/>
      <c r="GD48" s="187"/>
      <c r="GE48" s="187"/>
      <c r="GF48" s="187"/>
      <c r="GG48" s="187"/>
      <c r="GH48" s="187"/>
      <c r="GI48" s="187"/>
      <c r="GJ48" s="187"/>
      <c r="GK48" s="187"/>
      <c r="GL48" s="187"/>
      <c r="GM48" s="187"/>
      <c r="GN48" s="187"/>
      <c r="GO48" s="187"/>
      <c r="GP48" s="187"/>
      <c r="GQ48" s="187"/>
      <c r="GR48" s="187"/>
      <c r="GS48" s="187"/>
      <c r="GT48" s="187"/>
      <c r="GU48" s="187"/>
      <c r="GV48" s="187"/>
      <c r="GW48" s="187"/>
      <c r="GX48" s="187"/>
      <c r="GY48" s="187"/>
      <c r="GZ48" s="187"/>
      <c r="HA48" s="187"/>
      <c r="HB48" s="187"/>
      <c r="HC48" s="187"/>
      <c r="HD48" s="187"/>
      <c r="HE48" s="187"/>
      <c r="HF48" s="187"/>
      <c r="HG48" s="187"/>
      <c r="HH48" s="187"/>
      <c r="HI48" s="187"/>
      <c r="HJ48" s="187"/>
      <c r="HK48" s="187"/>
      <c r="HL48" s="187"/>
      <c r="HM48" s="187"/>
      <c r="HN48" s="187"/>
      <c r="HO48" s="187"/>
      <c r="HP48" s="187"/>
      <c r="HQ48" s="187"/>
      <c r="HR48" s="187"/>
      <c r="HS48" s="187"/>
      <c r="HT48" s="187"/>
      <c r="HU48" s="187"/>
      <c r="HV48" s="187"/>
      <c r="HW48" s="187"/>
      <c r="HX48" s="187"/>
      <c r="HY48" s="187"/>
      <c r="HZ48" s="187"/>
      <c r="IA48" s="187"/>
      <c r="IB48" s="187"/>
      <c r="IC48" s="187"/>
      <c r="ID48" s="187"/>
      <c r="IE48" s="187"/>
      <c r="IF48" s="187"/>
      <c r="IG48" s="187"/>
      <c r="IH48" s="187"/>
      <c r="II48" s="187"/>
      <c r="IJ48" s="187"/>
      <c r="IK48" s="187"/>
      <c r="IL48" s="187"/>
      <c r="IM48" s="187"/>
      <c r="IN48" s="187"/>
      <c r="IO48" s="187"/>
      <c r="IP48" s="187"/>
      <c r="IQ48" s="187"/>
      <c r="IR48" s="187"/>
      <c r="IS48" s="187"/>
      <c r="IT48" s="187"/>
      <c r="IU48" s="187"/>
      <c r="IV48" s="187"/>
      <c r="IW48" s="187"/>
      <c r="IX48" s="187"/>
      <c r="IY48" s="187"/>
      <c r="IZ48" s="187"/>
      <c r="JA48" s="187"/>
      <c r="JB48" s="187"/>
      <c r="JC48" s="187"/>
      <c r="JD48" s="187"/>
      <c r="JE48" s="187"/>
      <c r="JF48" s="187"/>
      <c r="JG48" s="187"/>
      <c r="JH48" s="187"/>
      <c r="JI48" s="187"/>
      <c r="JJ48" s="187"/>
      <c r="JK48" s="187"/>
      <c r="JL48" s="187"/>
      <c r="JM48" s="187"/>
      <c r="JN48" s="187"/>
      <c r="JO48" s="187"/>
      <c r="JP48" s="187"/>
      <c r="JQ48" s="187"/>
      <c r="JR48" s="187"/>
      <c r="JS48" s="187"/>
      <c r="JT48" s="187"/>
      <c r="JU48" s="187"/>
      <c r="JV48" s="187"/>
      <c r="JW48" s="187"/>
      <c r="JX48" s="187"/>
      <c r="JY48" s="187"/>
      <c r="JZ48" s="187"/>
      <c r="KA48" s="187"/>
      <c r="KB48" s="187"/>
      <c r="KC48" s="187"/>
      <c r="KD48" s="187"/>
      <c r="KE48" s="187"/>
      <c r="KF48" s="187"/>
      <c r="KG48" s="187"/>
      <c r="KH48" s="187"/>
      <c r="KI48" s="187"/>
      <c r="KJ48" s="187"/>
      <c r="KK48" s="187"/>
      <c r="KL48" s="187"/>
      <c r="KM48" s="187"/>
      <c r="KN48" s="187"/>
      <c r="KO48" s="187"/>
      <c r="KP48" s="187"/>
      <c r="KQ48" s="187"/>
      <c r="KR48" s="187"/>
      <c r="KS48" s="187"/>
      <c r="KT48" s="187"/>
      <c r="KU48" s="187"/>
      <c r="KV48" s="187"/>
      <c r="KW48" s="187"/>
      <c r="KX48" s="187"/>
      <c r="KY48" s="187"/>
      <c r="KZ48" s="187"/>
      <c r="LA48" s="187"/>
      <c r="LB48" s="187"/>
      <c r="LC48" s="187"/>
      <c r="LD48" s="187"/>
      <c r="LE48" s="187"/>
      <c r="LF48" s="187"/>
      <c r="LG48" s="187"/>
      <c r="LH48" s="187"/>
      <c r="LI48" s="187"/>
      <c r="LJ48" s="187"/>
      <c r="LK48" s="187"/>
      <c r="LL48" s="187"/>
      <c r="LM48" s="187"/>
      <c r="LN48" s="187"/>
      <c r="LO48" s="187"/>
      <c r="LP48" s="187"/>
      <c r="LQ48" s="187"/>
      <c r="LR48" s="187"/>
      <c r="LS48" s="187"/>
      <c r="LT48" s="187"/>
      <c r="LU48" s="187"/>
      <c r="LV48" s="187"/>
      <c r="LW48" s="187"/>
      <c r="LX48" s="187"/>
      <c r="LY48" s="187"/>
      <c r="LZ48" s="187"/>
      <c r="MA48" s="187"/>
      <c r="MB48" s="187"/>
      <c r="MC48" s="187"/>
      <c r="MD48" s="187"/>
      <c r="ME48" s="187"/>
      <c r="MF48" s="187"/>
      <c r="MG48" s="187"/>
      <c r="MH48" s="187"/>
      <c r="MI48" s="187"/>
      <c r="MJ48" s="187"/>
      <c r="MK48" s="187"/>
      <c r="ML48" s="187"/>
      <c r="MM48" s="187"/>
      <c r="MN48" s="187"/>
      <c r="MO48" s="187"/>
      <c r="MP48" s="187"/>
      <c r="MQ48" s="187"/>
      <c r="MR48" s="187"/>
      <c r="MS48" s="187"/>
      <c r="MT48" s="187"/>
      <c r="MU48" s="187"/>
      <c r="MV48" s="187"/>
      <c r="MW48" s="187"/>
      <c r="MX48" s="187"/>
      <c r="MY48" s="187"/>
      <c r="MZ48" s="187"/>
      <c r="NA48" s="187"/>
      <c r="NB48" s="187"/>
      <c r="NC48" s="187"/>
      <c r="ND48" s="187"/>
      <c r="NE48" s="187"/>
      <c r="NF48" s="187"/>
      <c r="NG48" s="187"/>
      <c r="NH48" s="187"/>
      <c r="NI48" s="187"/>
      <c r="NJ48" s="187"/>
      <c r="NK48" s="187"/>
      <c r="NL48" s="187"/>
      <c r="NM48" s="187"/>
      <c r="NN48" s="187"/>
      <c r="NO48" s="187"/>
      <c r="NP48" s="187"/>
      <c r="NQ48" s="187"/>
      <c r="NR48" s="187"/>
      <c r="NS48" s="187"/>
      <c r="NT48" s="187"/>
      <c r="NU48" s="187"/>
      <c r="NV48" s="187"/>
      <c r="NW48" s="187"/>
      <c r="NX48" s="187"/>
      <c r="NY48" s="187"/>
      <c r="NZ48" s="187"/>
      <c r="OA48" s="187"/>
      <c r="OB48" s="187"/>
      <c r="OC48" s="187"/>
      <c r="OD48" s="187"/>
      <c r="OE48" s="187"/>
      <c r="OF48" s="187"/>
      <c r="OG48" s="187"/>
      <c r="OH48" s="187"/>
      <c r="OI48" s="187"/>
      <c r="OJ48" s="187"/>
      <c r="OK48" s="187"/>
      <c r="OL48" s="187"/>
      <c r="OM48" s="187"/>
      <c r="ON48" s="187"/>
      <c r="OO48" s="187"/>
      <c r="OP48" s="187"/>
      <c r="OQ48" s="187"/>
      <c r="OR48" s="187"/>
      <c r="OS48" s="187"/>
      <c r="OT48" s="187"/>
      <c r="OU48" s="187"/>
      <c r="OV48" s="187"/>
      <c r="OW48" s="187"/>
      <c r="OX48" s="187"/>
      <c r="OY48" s="187"/>
      <c r="OZ48" s="187"/>
      <c r="PA48" s="187"/>
      <c r="PB48" s="187"/>
      <c r="PC48" s="187"/>
      <c r="PD48" s="187"/>
      <c r="PE48" s="187"/>
      <c r="PF48" s="187"/>
      <c r="PG48" s="187"/>
      <c r="PH48" s="187"/>
      <c r="PI48" s="187"/>
      <c r="PJ48" s="187"/>
      <c r="PK48" s="187"/>
      <c r="PL48" s="187"/>
      <c r="PM48" s="187"/>
      <c r="PN48" s="187"/>
      <c r="PO48" s="187"/>
      <c r="PP48" s="187"/>
      <c r="PQ48" s="187"/>
      <c r="PR48" s="187"/>
      <c r="PS48" s="187"/>
      <c r="PT48" s="187"/>
      <c r="PU48" s="187"/>
      <c r="PV48" s="187"/>
      <c r="PW48" s="187"/>
      <c r="PX48" s="187"/>
      <c r="PY48" s="187"/>
      <c r="PZ48" s="187"/>
      <c r="QA48" s="187"/>
      <c r="QB48" s="187"/>
      <c r="QC48" s="187"/>
      <c r="QD48" s="187"/>
      <c r="QE48" s="187"/>
      <c r="QF48" s="187"/>
      <c r="QG48" s="187"/>
      <c r="QH48" s="187"/>
      <c r="QI48" s="187"/>
      <c r="QJ48" s="187"/>
      <c r="QK48" s="187"/>
      <c r="QL48" s="187"/>
      <c r="QM48" s="187"/>
      <c r="QN48" s="187"/>
      <c r="QO48" s="187"/>
      <c r="QP48" s="187"/>
      <c r="QQ48" s="187"/>
      <c r="QR48" s="187"/>
      <c r="QS48" s="187"/>
      <c r="QT48" s="187"/>
      <c r="QU48" s="187"/>
      <c r="QV48" s="187"/>
      <c r="QW48" s="187"/>
      <c r="QX48" s="187"/>
      <c r="QY48" s="187"/>
      <c r="QZ48" s="187"/>
      <c r="RA48" s="187"/>
      <c r="RB48" s="187"/>
      <c r="RC48" s="187"/>
      <c r="RD48" s="187"/>
      <c r="RE48" s="187"/>
      <c r="RF48" s="187"/>
      <c r="RG48" s="187"/>
      <c r="RH48" s="187"/>
      <c r="RI48" s="187"/>
      <c r="RJ48" s="187"/>
      <c r="RK48" s="187"/>
      <c r="RL48" s="187"/>
      <c r="RM48" s="187"/>
      <c r="RN48" s="187"/>
      <c r="RO48" s="187"/>
      <c r="RP48" s="187"/>
      <c r="RQ48" s="187"/>
      <c r="RR48" s="187"/>
      <c r="RS48" s="187"/>
      <c r="RT48" s="187"/>
      <c r="RU48" s="187"/>
      <c r="RV48" s="187"/>
      <c r="RW48" s="187"/>
      <c r="RX48" s="187"/>
      <c r="RY48" s="187"/>
      <c r="RZ48" s="187"/>
      <c r="SA48" s="187"/>
      <c r="SB48" s="187"/>
      <c r="SC48" s="187"/>
      <c r="SD48" s="187"/>
      <c r="SE48" s="187"/>
      <c r="SF48" s="187"/>
      <c r="SG48" s="187"/>
      <c r="SH48" s="187"/>
      <c r="SI48" s="187"/>
      <c r="SJ48" s="187"/>
      <c r="SK48" s="187"/>
      <c r="SL48" s="187"/>
      <c r="SM48" s="187"/>
      <c r="SN48" s="187"/>
      <c r="SO48" s="187"/>
      <c r="SP48" s="187"/>
      <c r="SQ48" s="187"/>
      <c r="SR48" s="187"/>
      <c r="SS48" s="187"/>
      <c r="ST48" s="187"/>
      <c r="SU48" s="187"/>
      <c r="SV48" s="187"/>
      <c r="SW48" s="187"/>
      <c r="SX48" s="187"/>
      <c r="SY48" s="187"/>
      <c r="SZ48" s="187"/>
      <c r="TA48" s="187"/>
      <c r="TB48" s="187"/>
      <c r="TC48" s="187"/>
      <c r="TD48" s="187"/>
      <c r="TE48" s="187"/>
      <c r="TF48" s="187"/>
      <c r="TG48" s="187"/>
      <c r="TH48" s="187"/>
      <c r="TI48" s="187"/>
      <c r="TJ48" s="187"/>
      <c r="TK48" s="187"/>
      <c r="TL48" s="187"/>
      <c r="TM48" s="187"/>
      <c r="TN48" s="187"/>
      <c r="TO48" s="187"/>
      <c r="TP48" s="187"/>
      <c r="TQ48" s="187"/>
      <c r="TR48" s="187"/>
      <c r="TS48" s="187"/>
      <c r="TT48" s="187"/>
      <c r="TU48" s="187"/>
      <c r="TV48" s="187"/>
      <c r="TW48" s="187"/>
      <c r="TX48" s="187"/>
      <c r="TY48" s="187"/>
      <c r="TZ48" s="187"/>
      <c r="UA48" s="187"/>
      <c r="UB48" s="187"/>
      <c r="UC48" s="187"/>
      <c r="UD48" s="187"/>
      <c r="UE48" s="187"/>
      <c r="UF48" s="187"/>
      <c r="UG48" s="187"/>
      <c r="UH48" s="187"/>
      <c r="UI48" s="187"/>
      <c r="UJ48" s="187"/>
      <c r="UK48" s="187"/>
      <c r="UL48" s="187"/>
      <c r="UM48" s="187"/>
      <c r="UN48" s="187"/>
      <c r="UO48" s="187"/>
      <c r="UP48" s="187"/>
      <c r="UQ48" s="187"/>
      <c r="UR48" s="187"/>
      <c r="US48" s="187"/>
      <c r="UT48" s="187"/>
      <c r="UU48" s="187"/>
      <c r="UV48" s="187"/>
      <c r="UW48" s="187"/>
      <c r="UX48" s="187"/>
      <c r="UY48" s="187"/>
      <c r="UZ48" s="187"/>
    </row>
    <row r="49" spans="1:572" s="208" customFormat="1" x14ac:dyDescent="0.2">
      <c r="A49" s="208">
        <f t="shared" ref="A49:A58" si="24">A48+1</f>
        <v>33</v>
      </c>
      <c r="B49" s="209" t="s">
        <v>203</v>
      </c>
      <c r="C49" s="209" t="s">
        <v>204</v>
      </c>
      <c r="D49" s="209" t="s">
        <v>390</v>
      </c>
      <c r="E49" s="209" t="s">
        <v>205</v>
      </c>
      <c r="F49" s="209" t="s">
        <v>503</v>
      </c>
      <c r="G49" s="209">
        <f t="shared" si="23"/>
        <v>4968.01</v>
      </c>
      <c r="H49" s="208">
        <f>H48+1</f>
        <v>22033</v>
      </c>
      <c r="I49" s="208" t="s">
        <v>69</v>
      </c>
      <c r="J49" s="209" t="str">
        <f>VLOOKUP(I49,Bidders!$A:$B,2, FALSE)</f>
        <v>CompanyName</v>
      </c>
      <c r="K49" s="209" t="str">
        <f>VLOOKUP(I49,Bidders!$A:$G,7, FALSE)</f>
        <v>Phone</v>
      </c>
      <c r="L49" s="209" t="str">
        <f>VLOOKUP(I49,Bidders!$A:$C,3,FALSE)&amp;VLOOKUP(I49,Bidders!$A:$D,4,FALSE)  &amp;VLOOKUP(I49,Bidders!$A:$E,5,FALSE) &amp;VLOOKUP(I49,Bidders!$A:$F,6, FALSE)</f>
        <v>Address1  City, State  ZipCode</v>
      </c>
      <c r="M49" s="209">
        <f t="shared" ref="M49:M58" si="25">N49-G49</f>
        <v>-4968.01</v>
      </c>
      <c r="P49" s="209">
        <v>0</v>
      </c>
      <c r="AD49" s="209">
        <f t="shared" ref="AD49:AD58" si="26">AG49-AF49-AE49</f>
        <v>3333.79</v>
      </c>
      <c r="AE49" s="209">
        <v>1459.22</v>
      </c>
      <c r="AF49" s="209">
        <v>175</v>
      </c>
      <c r="AG49" s="209">
        <v>4968.01</v>
      </c>
    </row>
    <row r="50" spans="1:572" s="208" customFormat="1" x14ac:dyDescent="0.2">
      <c r="A50" s="208">
        <f t="shared" si="24"/>
        <v>34</v>
      </c>
      <c r="B50" s="209" t="s">
        <v>206</v>
      </c>
      <c r="C50" s="209" t="s">
        <v>207</v>
      </c>
      <c r="D50" s="209" t="s">
        <v>391</v>
      </c>
      <c r="E50" s="209" t="s">
        <v>208</v>
      </c>
      <c r="F50" s="209" t="s">
        <v>502</v>
      </c>
      <c r="G50" s="209">
        <f t="shared" si="23"/>
        <v>12413.88</v>
      </c>
      <c r="H50" s="208">
        <f t="shared" ref="H50:H58" si="27">H49+1</f>
        <v>22034</v>
      </c>
      <c r="I50" s="208" t="s">
        <v>69</v>
      </c>
      <c r="J50" s="209" t="str">
        <f>VLOOKUP(I50,Bidders!$A:$B,2, FALSE)</f>
        <v>CompanyName</v>
      </c>
      <c r="K50" s="209" t="str">
        <f>VLOOKUP(I50,Bidders!$A:$G,7, FALSE)</f>
        <v>Phone</v>
      </c>
      <c r="L50" s="209" t="str">
        <f>VLOOKUP(I50,Bidders!$A:$C,3,FALSE)&amp;VLOOKUP(I50,Bidders!$A:$D,4,FALSE)  &amp;VLOOKUP(I50,Bidders!$A:$E,5,FALSE) &amp;VLOOKUP(I50,Bidders!$A:$F,6, FALSE)</f>
        <v>Address1  City, State  ZipCode</v>
      </c>
      <c r="M50" s="209">
        <f t="shared" si="25"/>
        <v>-12413.88</v>
      </c>
      <c r="P50" s="209" t="e">
        <f>VLOOKUP(A50,Surplus!$A:$D,10,FALSE)</f>
        <v>#N/A</v>
      </c>
      <c r="AD50" s="209">
        <f t="shared" si="26"/>
        <v>10091.869999999999</v>
      </c>
      <c r="AE50" s="209">
        <v>2147.0100000000002</v>
      </c>
      <c r="AF50" s="209">
        <v>175</v>
      </c>
      <c r="AG50" s="209">
        <v>12413.88</v>
      </c>
    </row>
    <row r="51" spans="1:572" s="208" customFormat="1" x14ac:dyDescent="0.2">
      <c r="A51" s="208">
        <f t="shared" si="24"/>
        <v>35</v>
      </c>
      <c r="B51" s="209" t="s">
        <v>209</v>
      </c>
      <c r="C51" s="209" t="s">
        <v>204</v>
      </c>
      <c r="D51" s="209" t="s">
        <v>392</v>
      </c>
      <c r="E51" s="209" t="s">
        <v>210</v>
      </c>
      <c r="F51" s="209" t="s">
        <v>501</v>
      </c>
      <c r="G51" s="209">
        <f t="shared" si="23"/>
        <v>5453.37</v>
      </c>
      <c r="H51" s="208">
        <f t="shared" si="27"/>
        <v>22035</v>
      </c>
      <c r="I51" s="208" t="s">
        <v>69</v>
      </c>
      <c r="J51" s="209" t="str">
        <f>VLOOKUP(I51,Bidders!$A:$B,2, FALSE)</f>
        <v>CompanyName</v>
      </c>
      <c r="K51" s="209" t="str">
        <f>VLOOKUP(I51,Bidders!$A:$G,7, FALSE)</f>
        <v>Phone</v>
      </c>
      <c r="L51" s="209" t="str">
        <f>VLOOKUP(I51,Bidders!$A:$C,3,FALSE)&amp;VLOOKUP(I51,Bidders!$A:$D,4,FALSE)  &amp;VLOOKUP(I51,Bidders!$A:$E,5,FALSE) &amp;VLOOKUP(I51,Bidders!$A:$F,6, FALSE)</f>
        <v>Address1  City, State  ZipCode</v>
      </c>
      <c r="M51" s="209">
        <f t="shared" si="25"/>
        <v>-5453.37</v>
      </c>
      <c r="P51" s="209" t="e">
        <f>VLOOKUP(A51,Surplus!$A:$D,10,FALSE)</f>
        <v>#N/A</v>
      </c>
      <c r="AD51" s="209">
        <f t="shared" si="26"/>
        <v>4109.28</v>
      </c>
      <c r="AE51" s="209">
        <v>1169.0899999999999</v>
      </c>
      <c r="AF51" s="209">
        <v>175</v>
      </c>
      <c r="AG51" s="209">
        <v>5453.37</v>
      </c>
    </row>
    <row r="52" spans="1:572" s="208" customFormat="1" x14ac:dyDescent="0.2">
      <c r="A52" s="208">
        <f t="shared" si="24"/>
        <v>36</v>
      </c>
      <c r="B52" s="209" t="s">
        <v>211</v>
      </c>
      <c r="C52" s="209" t="s">
        <v>204</v>
      </c>
      <c r="D52" s="209" t="s">
        <v>392</v>
      </c>
      <c r="E52" s="209" t="s">
        <v>212</v>
      </c>
      <c r="F52" s="209" t="s">
        <v>500</v>
      </c>
      <c r="G52" s="209">
        <f t="shared" si="23"/>
        <v>4190.45</v>
      </c>
      <c r="H52" s="208">
        <f t="shared" si="27"/>
        <v>22036</v>
      </c>
      <c r="I52" s="208" t="s">
        <v>69</v>
      </c>
      <c r="J52" s="209" t="str">
        <f>VLOOKUP(I52,Bidders!$A:$B,2, FALSE)</f>
        <v>CompanyName</v>
      </c>
      <c r="K52" s="209" t="str">
        <f>VLOOKUP(I52,Bidders!$A:$G,7, FALSE)</f>
        <v>Phone</v>
      </c>
      <c r="L52" s="209" t="str">
        <f>VLOOKUP(I52,Bidders!$A:$C,3,FALSE)&amp;VLOOKUP(I52,Bidders!$A:$D,4,FALSE)  &amp;VLOOKUP(I52,Bidders!$A:$E,5,FALSE) &amp;VLOOKUP(I52,Bidders!$A:$F,6, FALSE)</f>
        <v>Address1  City, State  ZipCode</v>
      </c>
      <c r="M52" s="209">
        <f t="shared" si="25"/>
        <v>-4190.45</v>
      </c>
      <c r="P52" s="209">
        <v>0</v>
      </c>
      <c r="AD52" s="209">
        <f t="shared" si="26"/>
        <v>2831.71</v>
      </c>
      <c r="AE52" s="209">
        <v>1183.74</v>
      </c>
      <c r="AF52" s="209">
        <v>175</v>
      </c>
      <c r="AG52" s="209">
        <v>4190.45</v>
      </c>
    </row>
    <row r="53" spans="1:572" s="208" customFormat="1" x14ac:dyDescent="0.2">
      <c r="A53" s="208">
        <f t="shared" si="24"/>
        <v>37</v>
      </c>
      <c r="B53" s="209" t="s">
        <v>213</v>
      </c>
      <c r="C53" s="209" t="s">
        <v>204</v>
      </c>
      <c r="D53" s="209" t="s">
        <v>392</v>
      </c>
      <c r="E53" s="209" t="s">
        <v>214</v>
      </c>
      <c r="F53" s="209" t="s">
        <v>499</v>
      </c>
      <c r="G53" s="209">
        <f t="shared" si="23"/>
        <v>5519.31</v>
      </c>
      <c r="H53" s="208">
        <f t="shared" si="27"/>
        <v>22037</v>
      </c>
      <c r="I53" s="208" t="s">
        <v>69</v>
      </c>
      <c r="J53" s="209" t="str">
        <f>VLOOKUP(I53,Bidders!$A:$B,2, FALSE)</f>
        <v>CompanyName</v>
      </c>
      <c r="K53" s="209" t="str">
        <f>VLOOKUP(I53,Bidders!$A:$G,7, FALSE)</f>
        <v>Phone</v>
      </c>
      <c r="L53" s="209" t="str">
        <f>VLOOKUP(I53,Bidders!$A:$C,3,FALSE)&amp;VLOOKUP(I53,Bidders!$A:$D,4,FALSE)  &amp;VLOOKUP(I53,Bidders!$A:$E,5,FALSE) &amp;VLOOKUP(I53,Bidders!$A:$F,6, FALSE)</f>
        <v>Address1  City, State  ZipCode</v>
      </c>
      <c r="M53" s="209">
        <f t="shared" si="25"/>
        <v>-5519.31</v>
      </c>
      <c r="P53" s="209" t="e">
        <f>VLOOKUP(A53,Surplus!$A:$D,10,FALSE)</f>
        <v>#N/A</v>
      </c>
      <c r="AD53" s="209">
        <f t="shared" si="26"/>
        <v>4160.5700000000006</v>
      </c>
      <c r="AE53" s="209">
        <v>1183.74</v>
      </c>
      <c r="AF53" s="209">
        <v>175</v>
      </c>
      <c r="AG53" s="209">
        <v>5519.31</v>
      </c>
    </row>
    <row r="54" spans="1:572" s="208" customFormat="1" x14ac:dyDescent="0.2">
      <c r="A54" s="208">
        <f t="shared" si="24"/>
        <v>38</v>
      </c>
      <c r="B54" s="209" t="s">
        <v>215</v>
      </c>
      <c r="C54" s="209" t="s">
        <v>204</v>
      </c>
      <c r="D54" s="209" t="s">
        <v>392</v>
      </c>
      <c r="E54" s="209" t="s">
        <v>216</v>
      </c>
      <c r="F54" s="209" t="s">
        <v>498</v>
      </c>
      <c r="G54" s="209">
        <f t="shared" si="23"/>
        <v>5519.31</v>
      </c>
      <c r="H54" s="208">
        <f t="shared" si="27"/>
        <v>22038</v>
      </c>
      <c r="I54" s="208" t="s">
        <v>69</v>
      </c>
      <c r="J54" s="209" t="str">
        <f>VLOOKUP(I54,Bidders!$A:$B,2, FALSE)</f>
        <v>CompanyName</v>
      </c>
      <c r="K54" s="209" t="str">
        <f>VLOOKUP(I54,Bidders!$A:$G,7, FALSE)</f>
        <v>Phone</v>
      </c>
      <c r="L54" s="209" t="str">
        <f>VLOOKUP(I54,Bidders!$A:$C,3,FALSE)&amp;VLOOKUP(I54,Bidders!$A:$D,4,FALSE)  &amp;VLOOKUP(I54,Bidders!$A:$E,5,FALSE) &amp;VLOOKUP(I54,Bidders!$A:$F,6, FALSE)</f>
        <v>Address1  City, State  ZipCode</v>
      </c>
      <c r="M54" s="209">
        <f t="shared" si="25"/>
        <v>-5519.31</v>
      </c>
      <c r="P54" s="209" t="e">
        <f>VLOOKUP(A54,Surplus!$A:$D,10,FALSE)</f>
        <v>#N/A</v>
      </c>
      <c r="AD54" s="209">
        <f t="shared" si="26"/>
        <v>4160.5700000000006</v>
      </c>
      <c r="AE54" s="209">
        <v>1183.74</v>
      </c>
      <c r="AF54" s="209">
        <v>175</v>
      </c>
      <c r="AG54" s="209">
        <v>5519.31</v>
      </c>
    </row>
    <row r="55" spans="1:572" s="208" customFormat="1" x14ac:dyDescent="0.2">
      <c r="A55" s="208">
        <f t="shared" si="24"/>
        <v>39</v>
      </c>
      <c r="B55" s="209" t="s">
        <v>217</v>
      </c>
      <c r="C55" s="209" t="s">
        <v>218</v>
      </c>
      <c r="D55" s="209" t="s">
        <v>393</v>
      </c>
      <c r="E55" s="209" t="s">
        <v>219</v>
      </c>
      <c r="F55" s="209" t="s">
        <v>497</v>
      </c>
      <c r="G55" s="209">
        <f t="shared" si="23"/>
        <v>3966.77</v>
      </c>
      <c r="H55" s="208">
        <f t="shared" si="27"/>
        <v>22039</v>
      </c>
      <c r="I55" s="208" t="s">
        <v>69</v>
      </c>
      <c r="J55" s="209" t="str">
        <f>VLOOKUP(I55,Bidders!$A:$B,2, FALSE)</f>
        <v>CompanyName</v>
      </c>
      <c r="K55" s="209" t="str">
        <f>VLOOKUP(I55,Bidders!$A:$G,7, FALSE)</f>
        <v>Phone</v>
      </c>
      <c r="L55" s="209" t="str">
        <f>VLOOKUP(I55,Bidders!$A:$C,3,FALSE)&amp;VLOOKUP(I55,Bidders!$A:$D,4,FALSE)  &amp;VLOOKUP(I55,Bidders!$A:$E,5,FALSE) &amp;VLOOKUP(I55,Bidders!$A:$F,6, FALSE)</f>
        <v>Address1  City, State  ZipCode</v>
      </c>
      <c r="M55" s="209">
        <f t="shared" si="25"/>
        <v>-3966.77</v>
      </c>
      <c r="P55" s="209" t="e">
        <f>VLOOKUP(A55,Surplus!$A:$D,10,FALSE)</f>
        <v>#N/A</v>
      </c>
      <c r="AD55" s="209">
        <f t="shared" si="26"/>
        <v>2577.9899999999998</v>
      </c>
      <c r="AE55" s="209">
        <v>1213.78</v>
      </c>
      <c r="AF55" s="209">
        <v>175</v>
      </c>
      <c r="AG55" s="209">
        <v>3966.77</v>
      </c>
    </row>
    <row r="56" spans="1:572" s="208" customFormat="1" x14ac:dyDescent="0.2">
      <c r="A56" s="208">
        <f t="shared" si="24"/>
        <v>40</v>
      </c>
      <c r="B56" s="209" t="s">
        <v>220</v>
      </c>
      <c r="C56" s="209" t="s">
        <v>221</v>
      </c>
      <c r="D56" s="209" t="s">
        <v>394</v>
      </c>
      <c r="E56" s="209" t="s">
        <v>222</v>
      </c>
      <c r="F56" s="209" t="s">
        <v>496</v>
      </c>
      <c r="G56" s="209">
        <f t="shared" si="23"/>
        <v>5507.35</v>
      </c>
      <c r="H56" s="208">
        <f t="shared" si="27"/>
        <v>22040</v>
      </c>
      <c r="I56" s="208" t="s">
        <v>69</v>
      </c>
      <c r="J56" s="209" t="str">
        <f>VLOOKUP(I56,Bidders!$A:$B,2, FALSE)</f>
        <v>CompanyName</v>
      </c>
      <c r="K56" s="209" t="str">
        <f>VLOOKUP(I56,Bidders!$A:$G,7, FALSE)</f>
        <v>Phone</v>
      </c>
      <c r="L56" s="209" t="str">
        <f>VLOOKUP(I56,Bidders!$A:$C,3,FALSE)&amp;VLOOKUP(I56,Bidders!$A:$D,4,FALSE)  &amp;VLOOKUP(I56,Bidders!$A:$E,5,FALSE) &amp;VLOOKUP(I56,Bidders!$A:$F,6, FALSE)</f>
        <v>Address1  City, State  ZipCode</v>
      </c>
      <c r="M56" s="209">
        <f t="shared" si="25"/>
        <v>-5507.35</v>
      </c>
      <c r="P56" s="209" t="e">
        <f>VLOOKUP(A56,Surplus!$A:$D,10,FALSE)</f>
        <v>#N/A</v>
      </c>
      <c r="AD56" s="209">
        <f t="shared" si="26"/>
        <v>4153.5300000000007</v>
      </c>
      <c r="AE56" s="209">
        <v>1178.82</v>
      </c>
      <c r="AF56" s="209">
        <v>175</v>
      </c>
      <c r="AG56" s="209">
        <v>5507.35</v>
      </c>
    </row>
    <row r="57" spans="1:572" s="208" customFormat="1" x14ac:dyDescent="0.2">
      <c r="A57" s="208">
        <f t="shared" si="24"/>
        <v>41</v>
      </c>
      <c r="B57" s="209" t="s">
        <v>223</v>
      </c>
      <c r="C57" s="209" t="s">
        <v>224</v>
      </c>
      <c r="D57" s="209" t="s">
        <v>395</v>
      </c>
      <c r="E57" s="209" t="s">
        <v>225</v>
      </c>
      <c r="F57" s="209" t="s">
        <v>495</v>
      </c>
      <c r="G57" s="209">
        <f t="shared" si="23"/>
        <v>5950.19</v>
      </c>
      <c r="H57" s="208">
        <f t="shared" si="27"/>
        <v>22041</v>
      </c>
      <c r="I57" s="208" t="s">
        <v>69</v>
      </c>
      <c r="J57" s="209" t="str">
        <f>VLOOKUP(I57,Bidders!$A:$B,2, FALSE)</f>
        <v>CompanyName</v>
      </c>
      <c r="K57" s="209" t="str">
        <f>VLOOKUP(I57,Bidders!$A:$G,7, FALSE)</f>
        <v>Phone</v>
      </c>
      <c r="L57" s="209" t="str">
        <f>VLOOKUP(I57,Bidders!$A:$C,3,FALSE)&amp;VLOOKUP(I57,Bidders!$A:$D,4,FALSE)  &amp;VLOOKUP(I57,Bidders!$A:$E,5,FALSE) &amp;VLOOKUP(I57,Bidders!$A:$F,6, FALSE)</f>
        <v>Address1  City, State  ZipCode</v>
      </c>
      <c r="M57" s="209">
        <f t="shared" si="25"/>
        <v>-5950.19</v>
      </c>
      <c r="P57" s="209" t="e">
        <f>VLOOKUP(A57,Surplus!$A:$D,10,FALSE)</f>
        <v>#N/A</v>
      </c>
      <c r="AD57" s="209">
        <f t="shared" si="26"/>
        <v>4422.9299999999994</v>
      </c>
      <c r="AE57" s="209">
        <v>1352.26</v>
      </c>
      <c r="AF57" s="209">
        <v>175</v>
      </c>
      <c r="AG57" s="209">
        <v>5950.19</v>
      </c>
    </row>
    <row r="58" spans="1:572" s="213" customFormat="1" x14ac:dyDescent="0.2">
      <c r="A58" s="213">
        <f t="shared" si="24"/>
        <v>42</v>
      </c>
      <c r="B58" s="214" t="s">
        <v>226</v>
      </c>
      <c r="C58" s="214" t="s">
        <v>227</v>
      </c>
      <c r="D58" s="214" t="s">
        <v>396</v>
      </c>
      <c r="E58" s="214" t="s">
        <v>228</v>
      </c>
      <c r="F58" s="214" t="s">
        <v>494</v>
      </c>
      <c r="G58" s="214">
        <f t="shared" si="23"/>
        <v>2022.95</v>
      </c>
      <c r="H58" s="213">
        <f t="shared" si="27"/>
        <v>22042</v>
      </c>
      <c r="I58" s="213" t="s">
        <v>69</v>
      </c>
      <c r="J58" s="214" t="str">
        <f>VLOOKUP(I58,Bidders!$A:$B,2, FALSE)</f>
        <v>CompanyName</v>
      </c>
      <c r="K58" s="214" t="str">
        <f>VLOOKUP(I58,Bidders!$A:$G,7, FALSE)</f>
        <v>Phone</v>
      </c>
      <c r="L58" s="214" t="str">
        <f>VLOOKUP(I58,Bidders!$A:$C,3,FALSE)&amp;VLOOKUP(I58,Bidders!$A:$D,4,FALSE)  &amp;VLOOKUP(I58,Bidders!$A:$E,5,FALSE) &amp;VLOOKUP(I58,Bidders!$A:$F,6, FALSE)</f>
        <v>Address1  City, State  ZipCode</v>
      </c>
      <c r="M58" s="214">
        <f t="shared" si="25"/>
        <v>-2022.95</v>
      </c>
      <c r="P58" s="214" t="e">
        <f>VLOOKUP(A58,Surplus!$A:$D,10,FALSE)</f>
        <v>#N/A</v>
      </c>
      <c r="Q58" s="215"/>
      <c r="R58" s="216"/>
      <c r="S58" s="217"/>
      <c r="T58" s="216"/>
      <c r="U58" s="218"/>
      <c r="X58" s="215"/>
      <c r="Y58" s="216"/>
      <c r="Z58" s="218"/>
      <c r="AB58" s="215"/>
      <c r="AC58" s="216"/>
      <c r="AD58" s="225">
        <f t="shared" si="26"/>
        <v>1479.99</v>
      </c>
      <c r="AE58" s="214">
        <v>367.96</v>
      </c>
      <c r="AF58" s="214">
        <v>175</v>
      </c>
      <c r="AG58" s="224">
        <v>2022.95</v>
      </c>
      <c r="AH58" s="216"/>
      <c r="AI58" s="218"/>
      <c r="AJ58" s="215"/>
      <c r="AK58" s="216"/>
      <c r="AL58" s="218"/>
      <c r="AP58" s="215"/>
      <c r="AQ58" s="219"/>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c r="EN58" s="220"/>
      <c r="EO58" s="220"/>
      <c r="EP58" s="220"/>
      <c r="EQ58" s="220"/>
      <c r="ER58" s="220"/>
      <c r="ES58" s="220"/>
      <c r="ET58" s="220"/>
      <c r="EU58" s="220"/>
      <c r="EV58" s="220"/>
      <c r="EW58" s="220"/>
      <c r="EX58" s="220"/>
      <c r="EY58" s="220"/>
      <c r="EZ58" s="220"/>
      <c r="FA58" s="220"/>
      <c r="FB58" s="220"/>
      <c r="FC58" s="220"/>
      <c r="FD58" s="220"/>
      <c r="FE58" s="220"/>
      <c r="FF58" s="220"/>
      <c r="FG58" s="220"/>
      <c r="FH58" s="220"/>
      <c r="FI58" s="220"/>
      <c r="FJ58" s="220"/>
      <c r="FK58" s="220"/>
      <c r="FL58" s="220"/>
      <c r="FM58" s="220"/>
      <c r="FN58" s="220"/>
      <c r="FO58" s="220"/>
      <c r="FP58" s="220"/>
      <c r="FQ58" s="220"/>
      <c r="FR58" s="220"/>
      <c r="FS58" s="220"/>
      <c r="FT58" s="220"/>
      <c r="FU58" s="220"/>
      <c r="FV58" s="220"/>
      <c r="FW58" s="220"/>
      <c r="FX58" s="220"/>
      <c r="FY58" s="220"/>
      <c r="FZ58" s="220"/>
      <c r="GA58" s="220"/>
      <c r="GB58" s="220"/>
      <c r="GC58" s="220"/>
      <c r="GD58" s="220"/>
      <c r="GE58" s="220"/>
      <c r="GF58" s="220"/>
      <c r="GG58" s="220"/>
      <c r="GH58" s="220"/>
      <c r="GI58" s="220"/>
      <c r="GJ58" s="220"/>
      <c r="GK58" s="220"/>
      <c r="GL58" s="220"/>
      <c r="GM58" s="220"/>
      <c r="GN58" s="220"/>
      <c r="GO58" s="220"/>
      <c r="GP58" s="220"/>
      <c r="GQ58" s="220"/>
      <c r="GR58" s="220"/>
      <c r="GS58" s="220"/>
      <c r="GT58" s="220"/>
      <c r="GU58" s="220"/>
      <c r="GV58" s="220"/>
      <c r="GW58" s="220"/>
      <c r="GX58" s="220"/>
      <c r="GY58" s="220"/>
      <c r="GZ58" s="220"/>
      <c r="HA58" s="220"/>
      <c r="HB58" s="220"/>
      <c r="HC58" s="220"/>
      <c r="HD58" s="220"/>
      <c r="HE58" s="220"/>
      <c r="HF58" s="220"/>
      <c r="HG58" s="220"/>
      <c r="HH58" s="220"/>
      <c r="HI58" s="220"/>
      <c r="HJ58" s="220"/>
      <c r="HK58" s="220"/>
      <c r="HL58" s="220"/>
      <c r="HM58" s="220"/>
      <c r="HN58" s="220"/>
      <c r="HO58" s="220"/>
      <c r="HP58" s="220"/>
      <c r="HQ58" s="220"/>
      <c r="HR58" s="220"/>
      <c r="HS58" s="220"/>
      <c r="HT58" s="220"/>
      <c r="HU58" s="220"/>
      <c r="HV58" s="220"/>
      <c r="HW58" s="220"/>
      <c r="HX58" s="220"/>
      <c r="HY58" s="220"/>
      <c r="HZ58" s="220"/>
      <c r="IA58" s="220"/>
      <c r="IB58" s="220"/>
      <c r="IC58" s="220"/>
      <c r="ID58" s="220"/>
      <c r="IE58" s="220"/>
      <c r="IF58" s="220"/>
      <c r="IG58" s="220"/>
      <c r="IH58" s="220"/>
      <c r="II58" s="220"/>
      <c r="IJ58" s="220"/>
      <c r="IK58" s="220"/>
      <c r="IL58" s="220"/>
      <c r="IM58" s="220"/>
      <c r="IN58" s="220"/>
      <c r="IO58" s="220"/>
      <c r="IP58" s="220"/>
      <c r="IQ58" s="220"/>
      <c r="IR58" s="220"/>
      <c r="IS58" s="220"/>
      <c r="IT58" s="220"/>
      <c r="IU58" s="220"/>
      <c r="IV58" s="220"/>
      <c r="IW58" s="220"/>
      <c r="IX58" s="220"/>
      <c r="IY58" s="220"/>
      <c r="IZ58" s="220"/>
      <c r="JA58" s="220"/>
      <c r="JB58" s="220"/>
      <c r="JC58" s="220"/>
      <c r="JD58" s="220"/>
      <c r="JE58" s="220"/>
      <c r="JF58" s="220"/>
      <c r="JG58" s="220"/>
      <c r="JH58" s="220"/>
      <c r="JI58" s="220"/>
      <c r="JJ58" s="220"/>
      <c r="JK58" s="220"/>
      <c r="JL58" s="220"/>
      <c r="JM58" s="220"/>
      <c r="JN58" s="220"/>
      <c r="JO58" s="220"/>
      <c r="JP58" s="220"/>
      <c r="JQ58" s="220"/>
      <c r="JR58" s="220"/>
      <c r="JS58" s="220"/>
      <c r="JT58" s="220"/>
      <c r="JU58" s="220"/>
      <c r="JV58" s="220"/>
      <c r="JW58" s="220"/>
      <c r="JX58" s="220"/>
      <c r="JY58" s="220"/>
      <c r="JZ58" s="220"/>
      <c r="KA58" s="220"/>
      <c r="KB58" s="220"/>
      <c r="KC58" s="220"/>
      <c r="KD58" s="220"/>
      <c r="KE58" s="220"/>
      <c r="KF58" s="220"/>
      <c r="KG58" s="220"/>
      <c r="KH58" s="220"/>
      <c r="KI58" s="220"/>
      <c r="KJ58" s="220"/>
      <c r="KK58" s="220"/>
      <c r="KL58" s="220"/>
      <c r="KM58" s="220"/>
      <c r="KN58" s="220"/>
      <c r="KO58" s="220"/>
      <c r="KP58" s="220"/>
      <c r="KQ58" s="220"/>
      <c r="KR58" s="220"/>
      <c r="KS58" s="220"/>
      <c r="KT58" s="220"/>
      <c r="KU58" s="220"/>
      <c r="KV58" s="220"/>
      <c r="KW58" s="220"/>
      <c r="KX58" s="220"/>
      <c r="KY58" s="220"/>
      <c r="KZ58" s="220"/>
      <c r="LA58" s="220"/>
      <c r="LB58" s="220"/>
      <c r="LC58" s="220"/>
      <c r="LD58" s="220"/>
      <c r="LE58" s="220"/>
      <c r="LF58" s="220"/>
      <c r="LG58" s="220"/>
      <c r="LH58" s="220"/>
      <c r="LI58" s="220"/>
      <c r="LJ58" s="220"/>
      <c r="LK58" s="220"/>
      <c r="LL58" s="220"/>
      <c r="LM58" s="220"/>
      <c r="LN58" s="220"/>
      <c r="LO58" s="220"/>
      <c r="LP58" s="220"/>
      <c r="LQ58" s="220"/>
      <c r="LR58" s="220"/>
      <c r="LS58" s="220"/>
      <c r="LT58" s="220"/>
      <c r="LU58" s="220"/>
      <c r="LV58" s="220"/>
      <c r="LW58" s="220"/>
      <c r="LX58" s="220"/>
      <c r="LY58" s="220"/>
      <c r="LZ58" s="220"/>
      <c r="MA58" s="220"/>
      <c r="MB58" s="220"/>
      <c r="MC58" s="220"/>
      <c r="MD58" s="220"/>
      <c r="ME58" s="220"/>
      <c r="MF58" s="220"/>
      <c r="MG58" s="220"/>
      <c r="MH58" s="220"/>
      <c r="MI58" s="220"/>
      <c r="MJ58" s="220"/>
      <c r="MK58" s="220"/>
      <c r="ML58" s="220"/>
      <c r="MM58" s="220"/>
      <c r="MN58" s="220"/>
      <c r="MO58" s="220"/>
      <c r="MP58" s="220"/>
      <c r="MQ58" s="220"/>
      <c r="MR58" s="220"/>
      <c r="MS58" s="220"/>
      <c r="MT58" s="220"/>
      <c r="MU58" s="220"/>
      <c r="MV58" s="220"/>
      <c r="MW58" s="220"/>
      <c r="MX58" s="220"/>
      <c r="MY58" s="220"/>
      <c r="MZ58" s="220"/>
      <c r="NA58" s="220"/>
      <c r="NB58" s="220"/>
      <c r="NC58" s="220"/>
      <c r="ND58" s="220"/>
      <c r="NE58" s="220"/>
      <c r="NF58" s="220"/>
      <c r="NG58" s="220"/>
      <c r="NH58" s="220"/>
      <c r="NI58" s="220"/>
      <c r="NJ58" s="220"/>
      <c r="NK58" s="220"/>
      <c r="NL58" s="220"/>
      <c r="NM58" s="220"/>
      <c r="NN58" s="220"/>
      <c r="NO58" s="220"/>
      <c r="NP58" s="220"/>
      <c r="NQ58" s="220"/>
      <c r="NR58" s="220"/>
      <c r="NS58" s="220"/>
      <c r="NT58" s="220"/>
      <c r="NU58" s="220"/>
      <c r="NV58" s="220"/>
      <c r="NW58" s="220"/>
      <c r="NX58" s="220"/>
      <c r="NY58" s="220"/>
      <c r="NZ58" s="220"/>
      <c r="OA58" s="220"/>
      <c r="OB58" s="220"/>
      <c r="OC58" s="220"/>
      <c r="OD58" s="220"/>
      <c r="OE58" s="220"/>
      <c r="OF58" s="220"/>
      <c r="OG58" s="220"/>
      <c r="OH58" s="220"/>
      <c r="OI58" s="220"/>
      <c r="OJ58" s="220"/>
      <c r="OK58" s="220"/>
      <c r="OL58" s="220"/>
      <c r="OM58" s="220"/>
      <c r="ON58" s="220"/>
      <c r="OO58" s="220"/>
      <c r="OP58" s="220"/>
      <c r="OQ58" s="220"/>
      <c r="OR58" s="220"/>
      <c r="OS58" s="220"/>
      <c r="OT58" s="220"/>
      <c r="OU58" s="220"/>
      <c r="OV58" s="220"/>
      <c r="OW58" s="220"/>
      <c r="OX58" s="220"/>
      <c r="OY58" s="220"/>
      <c r="OZ58" s="220"/>
      <c r="PA58" s="220"/>
      <c r="PB58" s="220"/>
      <c r="PC58" s="220"/>
      <c r="PD58" s="220"/>
      <c r="PE58" s="220"/>
      <c r="PF58" s="220"/>
      <c r="PG58" s="220"/>
      <c r="PH58" s="220"/>
      <c r="PI58" s="220"/>
      <c r="PJ58" s="220"/>
      <c r="PK58" s="220"/>
      <c r="PL58" s="220"/>
      <c r="PM58" s="220"/>
      <c r="PN58" s="220"/>
      <c r="PO58" s="220"/>
      <c r="PP58" s="220"/>
      <c r="PQ58" s="220"/>
      <c r="PR58" s="220"/>
      <c r="PS58" s="220"/>
      <c r="PT58" s="220"/>
      <c r="PU58" s="220"/>
      <c r="PV58" s="220"/>
      <c r="PW58" s="220"/>
      <c r="PX58" s="220"/>
      <c r="PY58" s="220"/>
      <c r="PZ58" s="220"/>
      <c r="QA58" s="220"/>
      <c r="QB58" s="220"/>
      <c r="QC58" s="220"/>
      <c r="QD58" s="220"/>
      <c r="QE58" s="220"/>
      <c r="QF58" s="220"/>
      <c r="QG58" s="220"/>
      <c r="QH58" s="220"/>
      <c r="QI58" s="220"/>
      <c r="QJ58" s="220"/>
      <c r="QK58" s="220"/>
      <c r="QL58" s="220"/>
      <c r="QM58" s="220"/>
      <c r="QN58" s="220"/>
      <c r="QO58" s="220"/>
      <c r="QP58" s="220"/>
      <c r="QQ58" s="220"/>
      <c r="QR58" s="220"/>
      <c r="QS58" s="220"/>
      <c r="QT58" s="220"/>
      <c r="QU58" s="220"/>
      <c r="QV58" s="220"/>
      <c r="QW58" s="220"/>
      <c r="QX58" s="220"/>
      <c r="QY58" s="220"/>
      <c r="QZ58" s="220"/>
      <c r="RA58" s="220"/>
      <c r="RB58" s="220"/>
      <c r="RC58" s="220"/>
      <c r="RD58" s="220"/>
      <c r="RE58" s="220"/>
      <c r="RF58" s="220"/>
      <c r="RG58" s="220"/>
      <c r="RH58" s="220"/>
      <c r="RI58" s="220"/>
      <c r="RJ58" s="220"/>
      <c r="RK58" s="220"/>
      <c r="RL58" s="220"/>
      <c r="RM58" s="220"/>
      <c r="RN58" s="220"/>
      <c r="RO58" s="220"/>
      <c r="RP58" s="220"/>
      <c r="RQ58" s="220"/>
      <c r="RR58" s="220"/>
      <c r="RS58" s="220"/>
      <c r="RT58" s="220"/>
      <c r="RU58" s="220"/>
      <c r="RV58" s="220"/>
      <c r="RW58" s="220"/>
      <c r="RX58" s="220"/>
      <c r="RY58" s="220"/>
      <c r="RZ58" s="220"/>
      <c r="SA58" s="220"/>
      <c r="SB58" s="220"/>
      <c r="SC58" s="220"/>
      <c r="SD58" s="220"/>
      <c r="SE58" s="220"/>
      <c r="SF58" s="220"/>
      <c r="SG58" s="220"/>
      <c r="SH58" s="220"/>
      <c r="SI58" s="220"/>
      <c r="SJ58" s="220"/>
      <c r="SK58" s="220"/>
      <c r="SL58" s="220"/>
      <c r="SM58" s="220"/>
      <c r="SN58" s="220"/>
      <c r="SO58" s="220"/>
      <c r="SP58" s="220"/>
      <c r="SQ58" s="220"/>
      <c r="SR58" s="220"/>
      <c r="SS58" s="220"/>
      <c r="ST58" s="220"/>
      <c r="SU58" s="220"/>
      <c r="SV58" s="220"/>
      <c r="SW58" s="220"/>
      <c r="SX58" s="220"/>
      <c r="SY58" s="220"/>
      <c r="SZ58" s="220"/>
      <c r="TA58" s="220"/>
      <c r="TB58" s="220"/>
      <c r="TC58" s="220"/>
      <c r="TD58" s="220"/>
      <c r="TE58" s="220"/>
      <c r="TF58" s="220"/>
      <c r="TG58" s="220"/>
      <c r="TH58" s="220"/>
      <c r="TI58" s="220"/>
      <c r="TJ58" s="220"/>
      <c r="TK58" s="220"/>
      <c r="TL58" s="220"/>
      <c r="TM58" s="220"/>
      <c r="TN58" s="220"/>
      <c r="TO58" s="220"/>
      <c r="TP58" s="220"/>
      <c r="TQ58" s="220"/>
      <c r="TR58" s="220"/>
      <c r="TS58" s="220"/>
      <c r="TT58" s="220"/>
      <c r="TU58" s="220"/>
      <c r="TV58" s="220"/>
      <c r="TW58" s="220"/>
      <c r="TX58" s="220"/>
      <c r="TY58" s="220"/>
      <c r="TZ58" s="220"/>
      <c r="UA58" s="220"/>
      <c r="UB58" s="220"/>
      <c r="UC58" s="220"/>
      <c r="UD58" s="220"/>
      <c r="UE58" s="220"/>
      <c r="UF58" s="220"/>
      <c r="UG58" s="220"/>
      <c r="UH58" s="220"/>
      <c r="UI58" s="220"/>
      <c r="UJ58" s="220"/>
      <c r="UK58" s="220"/>
      <c r="UL58" s="220"/>
      <c r="UM58" s="220"/>
      <c r="UN58" s="220"/>
      <c r="UO58" s="220"/>
      <c r="UP58" s="220"/>
      <c r="UQ58" s="220"/>
      <c r="UR58" s="220"/>
      <c r="US58" s="220"/>
      <c r="UT58" s="220"/>
      <c r="UU58" s="220"/>
      <c r="UV58" s="220"/>
      <c r="UW58" s="220"/>
      <c r="UX58" s="220"/>
      <c r="UY58" s="220"/>
      <c r="UZ58" s="220"/>
    </row>
    <row r="59" spans="1:572" s="104" customFormat="1" x14ac:dyDescent="0.25">
      <c r="A59" s="94"/>
      <c r="B59" s="114" t="s">
        <v>7</v>
      </c>
      <c r="C59" s="94"/>
      <c r="D59" s="94"/>
      <c r="E59" s="94"/>
      <c r="F59" s="94"/>
      <c r="G59" s="134"/>
      <c r="H59" s="108"/>
      <c r="I59" s="94"/>
      <c r="J59" s="109"/>
      <c r="K59" s="109"/>
      <c r="L59" s="109"/>
      <c r="M59" s="107"/>
      <c r="N59" s="110"/>
      <c r="O59" s="110"/>
      <c r="P59" s="134"/>
      <c r="Q59" s="111"/>
      <c r="R59" s="92"/>
      <c r="S59" s="106"/>
      <c r="T59" s="94"/>
      <c r="U59" s="112"/>
      <c r="V59" s="92"/>
      <c r="W59" s="94"/>
      <c r="X59" s="113"/>
      <c r="Y59" s="94"/>
      <c r="Z59" s="114"/>
      <c r="AA59" s="94"/>
      <c r="AB59" s="113"/>
      <c r="AC59" s="94"/>
      <c r="AD59" s="112"/>
      <c r="AE59" s="110"/>
      <c r="AF59" s="110"/>
      <c r="AG59" s="115"/>
      <c r="AH59" s="94"/>
      <c r="AI59" s="114"/>
      <c r="AJ59" s="113"/>
      <c r="AK59" s="94"/>
      <c r="AL59" s="114"/>
      <c r="AM59" s="94"/>
      <c r="AN59" s="94"/>
      <c r="AO59" s="94"/>
      <c r="AP59" s="106"/>
      <c r="AQ59" s="103"/>
    </row>
    <row r="60" spans="1:572" s="208" customFormat="1" x14ac:dyDescent="0.2">
      <c r="A60" s="208">
        <f>A58+1</f>
        <v>43</v>
      </c>
      <c r="B60" s="209" t="s">
        <v>229</v>
      </c>
      <c r="C60" s="209" t="s">
        <v>230</v>
      </c>
      <c r="D60" s="209" t="s">
        <v>397</v>
      </c>
      <c r="E60" s="209" t="s">
        <v>231</v>
      </c>
      <c r="F60" s="209" t="s">
        <v>493</v>
      </c>
      <c r="G60" s="209">
        <f t="shared" si="23"/>
        <v>8335.61</v>
      </c>
      <c r="H60" s="208">
        <f>H58+1</f>
        <v>22043</v>
      </c>
      <c r="I60" s="208" t="s">
        <v>69</v>
      </c>
      <c r="J60" s="209" t="str">
        <f>VLOOKUP(I60,Bidders!$A:$B,2, FALSE)</f>
        <v>CompanyName</v>
      </c>
      <c r="K60" s="209" t="str">
        <f>VLOOKUP(I60,Bidders!$A:$G,7, FALSE)</f>
        <v>Phone</v>
      </c>
      <c r="L60" s="209" t="str">
        <f>VLOOKUP(I60,Bidders!$A:$C,3,FALSE)&amp;VLOOKUP(I60,Bidders!$A:$D,4,FALSE)  &amp;VLOOKUP(I60,Bidders!$A:$E,5,FALSE) &amp;VLOOKUP(I60,Bidders!$A:$F,6, FALSE)</f>
        <v>Address1  City, State  ZipCode</v>
      </c>
      <c r="M60" s="209">
        <f>N60-G60</f>
        <v>-8335.61</v>
      </c>
      <c r="P60" s="209" t="e">
        <f>VLOOKUP(A60,Surplus!$A:$D,10,FALSE)</f>
        <v>#N/A</v>
      </c>
      <c r="AD60" s="209">
        <f>AG60-AF60-AE60</f>
        <v>6330.43</v>
      </c>
      <c r="AE60" s="209">
        <v>1830.18</v>
      </c>
      <c r="AF60" s="209">
        <v>175</v>
      </c>
      <c r="AG60" s="209">
        <v>8335.61</v>
      </c>
    </row>
    <row r="61" spans="1:572" s="208" customFormat="1" x14ac:dyDescent="0.2">
      <c r="A61" s="208">
        <f t="shared" ref="A61:A74" si="28">A60+1</f>
        <v>44</v>
      </c>
      <c r="B61" s="209" t="s">
        <v>232</v>
      </c>
      <c r="C61" s="209" t="s">
        <v>233</v>
      </c>
      <c r="D61" s="209" t="s">
        <v>398</v>
      </c>
      <c r="E61" s="209" t="s">
        <v>234</v>
      </c>
      <c r="F61" s="209" t="s">
        <v>492</v>
      </c>
      <c r="G61" s="209">
        <f t="shared" si="23"/>
        <v>10121.75</v>
      </c>
      <c r="H61" s="208">
        <f>H60+1</f>
        <v>22044</v>
      </c>
      <c r="I61" s="208" t="s">
        <v>69</v>
      </c>
      <c r="J61" s="209" t="str">
        <f>VLOOKUP(I61,Bidders!$A:$B,2, FALSE)</f>
        <v>CompanyName</v>
      </c>
      <c r="K61" s="209" t="str">
        <f>VLOOKUP(I61,Bidders!$A:$G,7, FALSE)</f>
        <v>Phone</v>
      </c>
      <c r="L61" s="209" t="str">
        <f>VLOOKUP(I61,Bidders!$A:$C,3,FALSE)&amp;VLOOKUP(I61,Bidders!$A:$D,4,FALSE)  &amp;VLOOKUP(I61,Bidders!$A:$E,5,FALSE) &amp;VLOOKUP(I61,Bidders!$A:$F,6, FALSE)</f>
        <v>Address1  City, State  ZipCode</v>
      </c>
      <c r="M61" s="209">
        <f t="shared" ref="M61:M77" si="29">N61-G61</f>
        <v>-10121.75</v>
      </c>
      <c r="P61" s="209" t="e">
        <f>VLOOKUP(A61,Surplus!$A:$D,10,FALSE)</f>
        <v>#N/A</v>
      </c>
      <c r="AD61" s="209">
        <f t="shared" ref="AD61:AD77" si="30">AG61-AF61-AE61</f>
        <v>7733</v>
      </c>
      <c r="AE61" s="209">
        <v>2213.75</v>
      </c>
      <c r="AF61" s="209">
        <v>175</v>
      </c>
      <c r="AG61" s="209">
        <v>10121.75</v>
      </c>
    </row>
    <row r="62" spans="1:572" s="208" customFormat="1" x14ac:dyDescent="0.2">
      <c r="A62" s="208">
        <f t="shared" si="28"/>
        <v>45</v>
      </c>
      <c r="B62" s="209" t="s">
        <v>235</v>
      </c>
      <c r="C62" s="209" t="s">
        <v>236</v>
      </c>
      <c r="D62" s="209" t="s">
        <v>399</v>
      </c>
      <c r="E62" s="209" t="s">
        <v>237</v>
      </c>
      <c r="F62" s="209" t="s">
        <v>491</v>
      </c>
      <c r="G62" s="209">
        <f t="shared" si="23"/>
        <v>1384.42</v>
      </c>
      <c r="H62" s="208">
        <f t="shared" ref="H62:H75" si="31">H61+1</f>
        <v>22045</v>
      </c>
      <c r="I62" s="208" t="s">
        <v>69</v>
      </c>
      <c r="J62" s="209" t="str">
        <f>VLOOKUP(I62,Bidders!$A:$B,2, FALSE)</f>
        <v>CompanyName</v>
      </c>
      <c r="K62" s="209" t="str">
        <f>VLOOKUP(I62,Bidders!$A:$G,7, FALSE)</f>
        <v>Phone</v>
      </c>
      <c r="L62" s="209" t="str">
        <f>VLOOKUP(I62,Bidders!$A:$C,3,FALSE)&amp;VLOOKUP(I62,Bidders!$A:$D,4,FALSE)  &amp;VLOOKUP(I62,Bidders!$A:$E,5,FALSE) &amp;VLOOKUP(I62,Bidders!$A:$F,6, FALSE)</f>
        <v>Address1  City, State  ZipCode</v>
      </c>
      <c r="M62" s="209">
        <f t="shared" si="29"/>
        <v>-1384.42</v>
      </c>
      <c r="P62" s="209" t="e">
        <f>VLOOKUP(A62,Surplus!$A:$D,10,FALSE)</f>
        <v>#N/A</v>
      </c>
      <c r="AD62" s="209">
        <f t="shared" si="30"/>
        <v>901.61000000000013</v>
      </c>
      <c r="AE62" s="209">
        <v>307.81</v>
      </c>
      <c r="AF62" s="209">
        <v>175</v>
      </c>
      <c r="AG62" s="209">
        <v>1384.42</v>
      </c>
    </row>
    <row r="63" spans="1:572" s="213" customFormat="1" x14ac:dyDescent="0.2">
      <c r="A63" s="213">
        <f t="shared" si="28"/>
        <v>46</v>
      </c>
      <c r="B63" s="214" t="s">
        <v>238</v>
      </c>
      <c r="C63" s="214" t="s">
        <v>239</v>
      </c>
      <c r="D63" s="214" t="s">
        <v>400</v>
      </c>
      <c r="E63" s="214" t="s">
        <v>535</v>
      </c>
      <c r="F63" s="214" t="s">
        <v>490</v>
      </c>
      <c r="G63" s="214">
        <f t="shared" si="23"/>
        <v>4095.56</v>
      </c>
      <c r="H63" s="213">
        <f t="shared" si="31"/>
        <v>22046</v>
      </c>
      <c r="I63" s="213" t="s">
        <v>69</v>
      </c>
      <c r="J63" s="214" t="str">
        <f>VLOOKUP(I63,Bidders!$A:$B,2, FALSE)</f>
        <v>CompanyName</v>
      </c>
      <c r="K63" s="214" t="str">
        <f>VLOOKUP(I63,Bidders!$A:$G,7, FALSE)</f>
        <v>Phone</v>
      </c>
      <c r="L63" s="214" t="str">
        <f>VLOOKUP(I63,Bidders!$A:$C,3,FALSE)&amp;VLOOKUP(I63,Bidders!$A:$D,4,FALSE)  &amp;VLOOKUP(I63,Bidders!$A:$E,5,FALSE) &amp;VLOOKUP(I63,Bidders!$A:$F,6, FALSE)</f>
        <v>Address1  City, State  ZipCode</v>
      </c>
      <c r="M63" s="214">
        <f t="shared" si="29"/>
        <v>-4095.56</v>
      </c>
      <c r="P63" s="214" t="e">
        <f>VLOOKUP(A63,Surplus!$A:$D,10,FALSE)</f>
        <v>#N/A</v>
      </c>
      <c r="Q63" s="215"/>
      <c r="R63" s="216"/>
      <c r="S63" s="217"/>
      <c r="T63" s="216"/>
      <c r="U63" s="218"/>
      <c r="X63" s="215"/>
      <c r="Y63" s="216"/>
      <c r="Z63" s="218"/>
      <c r="AB63" s="215"/>
      <c r="AC63" s="216"/>
      <c r="AD63" s="223">
        <f t="shared" si="30"/>
        <v>3082.1099999999997</v>
      </c>
      <c r="AE63" s="214">
        <v>838.45</v>
      </c>
      <c r="AF63" s="214">
        <v>175</v>
      </c>
      <c r="AG63" s="222">
        <v>4095.56</v>
      </c>
      <c r="AH63" s="216"/>
      <c r="AI63" s="218"/>
      <c r="AJ63" s="215"/>
      <c r="AK63" s="216"/>
      <c r="AL63" s="218"/>
      <c r="AP63" s="215"/>
      <c r="AQ63" s="219"/>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c r="EN63" s="220"/>
      <c r="EO63" s="220"/>
      <c r="EP63" s="220"/>
      <c r="EQ63" s="220"/>
      <c r="ER63" s="220"/>
      <c r="ES63" s="220"/>
      <c r="ET63" s="220"/>
      <c r="EU63" s="220"/>
      <c r="EV63" s="220"/>
      <c r="EW63" s="220"/>
      <c r="EX63" s="220"/>
      <c r="EY63" s="220"/>
      <c r="EZ63" s="220"/>
      <c r="FA63" s="220"/>
      <c r="FB63" s="220"/>
      <c r="FC63" s="220"/>
      <c r="FD63" s="220"/>
      <c r="FE63" s="220"/>
      <c r="FF63" s="220"/>
      <c r="FG63" s="220"/>
      <c r="FH63" s="220"/>
      <c r="FI63" s="220"/>
      <c r="FJ63" s="220"/>
      <c r="FK63" s="220"/>
      <c r="FL63" s="220"/>
      <c r="FM63" s="220"/>
      <c r="FN63" s="220"/>
      <c r="FO63" s="220"/>
      <c r="FP63" s="220"/>
      <c r="FQ63" s="220"/>
      <c r="FR63" s="220"/>
      <c r="FS63" s="220"/>
      <c r="FT63" s="220"/>
      <c r="FU63" s="220"/>
      <c r="FV63" s="220"/>
      <c r="FW63" s="220"/>
      <c r="FX63" s="220"/>
      <c r="FY63" s="220"/>
      <c r="FZ63" s="220"/>
      <c r="GA63" s="220"/>
      <c r="GB63" s="220"/>
      <c r="GC63" s="220"/>
      <c r="GD63" s="220"/>
      <c r="GE63" s="220"/>
      <c r="GF63" s="220"/>
      <c r="GG63" s="220"/>
      <c r="GH63" s="220"/>
      <c r="GI63" s="220"/>
      <c r="GJ63" s="220"/>
      <c r="GK63" s="220"/>
      <c r="GL63" s="220"/>
      <c r="GM63" s="220"/>
      <c r="GN63" s="220"/>
      <c r="GO63" s="220"/>
      <c r="GP63" s="220"/>
      <c r="GQ63" s="220"/>
      <c r="GR63" s="220"/>
      <c r="GS63" s="220"/>
      <c r="GT63" s="220"/>
      <c r="GU63" s="220"/>
      <c r="GV63" s="220"/>
      <c r="GW63" s="220"/>
      <c r="GX63" s="220"/>
      <c r="GY63" s="220"/>
      <c r="GZ63" s="220"/>
      <c r="HA63" s="220"/>
      <c r="HB63" s="220"/>
      <c r="HC63" s="220"/>
      <c r="HD63" s="220"/>
      <c r="HE63" s="220"/>
      <c r="HF63" s="220"/>
      <c r="HG63" s="220"/>
      <c r="HH63" s="220"/>
      <c r="HI63" s="220"/>
      <c r="HJ63" s="220"/>
      <c r="HK63" s="220"/>
      <c r="HL63" s="220"/>
      <c r="HM63" s="220"/>
      <c r="HN63" s="220"/>
      <c r="HO63" s="220"/>
      <c r="HP63" s="220"/>
      <c r="HQ63" s="220"/>
      <c r="HR63" s="220"/>
      <c r="HS63" s="220"/>
      <c r="HT63" s="220"/>
      <c r="HU63" s="220"/>
      <c r="HV63" s="220"/>
      <c r="HW63" s="220"/>
      <c r="HX63" s="220"/>
      <c r="HY63" s="220"/>
      <c r="HZ63" s="220"/>
      <c r="IA63" s="220"/>
      <c r="IB63" s="220"/>
      <c r="IC63" s="220"/>
      <c r="ID63" s="220"/>
      <c r="IE63" s="220"/>
      <c r="IF63" s="220"/>
      <c r="IG63" s="220"/>
      <c r="IH63" s="220"/>
      <c r="II63" s="220"/>
      <c r="IJ63" s="220"/>
      <c r="IK63" s="220"/>
      <c r="IL63" s="220"/>
      <c r="IM63" s="220"/>
      <c r="IN63" s="220"/>
      <c r="IO63" s="220"/>
      <c r="IP63" s="220"/>
      <c r="IQ63" s="220"/>
      <c r="IR63" s="220"/>
      <c r="IS63" s="220"/>
      <c r="IT63" s="220"/>
      <c r="IU63" s="220"/>
      <c r="IV63" s="220"/>
      <c r="IW63" s="220"/>
      <c r="IX63" s="220"/>
      <c r="IY63" s="220"/>
      <c r="IZ63" s="220"/>
      <c r="JA63" s="220"/>
      <c r="JB63" s="220"/>
      <c r="JC63" s="220"/>
      <c r="JD63" s="220"/>
      <c r="JE63" s="220"/>
      <c r="JF63" s="220"/>
      <c r="JG63" s="220"/>
      <c r="JH63" s="220"/>
      <c r="JI63" s="220"/>
      <c r="JJ63" s="220"/>
      <c r="JK63" s="220"/>
      <c r="JL63" s="220"/>
      <c r="JM63" s="220"/>
      <c r="JN63" s="220"/>
      <c r="JO63" s="220"/>
      <c r="JP63" s="220"/>
      <c r="JQ63" s="220"/>
      <c r="JR63" s="220"/>
      <c r="JS63" s="220"/>
      <c r="JT63" s="220"/>
      <c r="JU63" s="220"/>
      <c r="JV63" s="220"/>
      <c r="JW63" s="220"/>
      <c r="JX63" s="220"/>
      <c r="JY63" s="220"/>
      <c r="JZ63" s="220"/>
      <c r="KA63" s="220"/>
      <c r="KB63" s="220"/>
      <c r="KC63" s="220"/>
      <c r="KD63" s="220"/>
      <c r="KE63" s="220"/>
      <c r="KF63" s="220"/>
      <c r="KG63" s="220"/>
      <c r="KH63" s="220"/>
      <c r="KI63" s="220"/>
      <c r="KJ63" s="220"/>
      <c r="KK63" s="220"/>
      <c r="KL63" s="220"/>
      <c r="KM63" s="220"/>
      <c r="KN63" s="220"/>
      <c r="KO63" s="220"/>
      <c r="KP63" s="220"/>
      <c r="KQ63" s="220"/>
      <c r="KR63" s="220"/>
      <c r="KS63" s="220"/>
      <c r="KT63" s="220"/>
      <c r="KU63" s="220"/>
      <c r="KV63" s="220"/>
      <c r="KW63" s="220"/>
      <c r="KX63" s="220"/>
      <c r="KY63" s="220"/>
      <c r="KZ63" s="220"/>
      <c r="LA63" s="220"/>
      <c r="LB63" s="220"/>
      <c r="LC63" s="220"/>
      <c r="LD63" s="220"/>
      <c r="LE63" s="220"/>
      <c r="LF63" s="220"/>
      <c r="LG63" s="220"/>
      <c r="LH63" s="220"/>
      <c r="LI63" s="220"/>
      <c r="LJ63" s="220"/>
      <c r="LK63" s="220"/>
      <c r="LL63" s="220"/>
      <c r="LM63" s="220"/>
      <c r="LN63" s="220"/>
      <c r="LO63" s="220"/>
      <c r="LP63" s="220"/>
      <c r="LQ63" s="220"/>
      <c r="LR63" s="220"/>
      <c r="LS63" s="220"/>
      <c r="LT63" s="220"/>
      <c r="LU63" s="220"/>
      <c r="LV63" s="220"/>
      <c r="LW63" s="220"/>
      <c r="LX63" s="220"/>
      <c r="LY63" s="220"/>
      <c r="LZ63" s="220"/>
      <c r="MA63" s="220"/>
      <c r="MB63" s="220"/>
      <c r="MC63" s="220"/>
      <c r="MD63" s="220"/>
      <c r="ME63" s="220"/>
      <c r="MF63" s="220"/>
      <c r="MG63" s="220"/>
      <c r="MH63" s="220"/>
      <c r="MI63" s="220"/>
      <c r="MJ63" s="220"/>
      <c r="MK63" s="220"/>
      <c r="ML63" s="220"/>
      <c r="MM63" s="220"/>
      <c r="MN63" s="220"/>
      <c r="MO63" s="220"/>
      <c r="MP63" s="220"/>
      <c r="MQ63" s="220"/>
      <c r="MR63" s="220"/>
      <c r="MS63" s="220"/>
      <c r="MT63" s="220"/>
      <c r="MU63" s="220"/>
      <c r="MV63" s="220"/>
      <c r="MW63" s="220"/>
      <c r="MX63" s="220"/>
      <c r="MY63" s="220"/>
      <c r="MZ63" s="220"/>
      <c r="NA63" s="220"/>
      <c r="NB63" s="220"/>
      <c r="NC63" s="220"/>
      <c r="ND63" s="220"/>
      <c r="NE63" s="220"/>
      <c r="NF63" s="220"/>
      <c r="NG63" s="220"/>
      <c r="NH63" s="220"/>
      <c r="NI63" s="220"/>
      <c r="NJ63" s="220"/>
      <c r="NK63" s="220"/>
      <c r="NL63" s="220"/>
      <c r="NM63" s="220"/>
      <c r="NN63" s="220"/>
      <c r="NO63" s="220"/>
      <c r="NP63" s="220"/>
      <c r="NQ63" s="220"/>
      <c r="NR63" s="220"/>
      <c r="NS63" s="220"/>
      <c r="NT63" s="220"/>
      <c r="NU63" s="220"/>
      <c r="NV63" s="220"/>
      <c r="NW63" s="220"/>
      <c r="NX63" s="220"/>
      <c r="NY63" s="220"/>
      <c r="NZ63" s="220"/>
      <c r="OA63" s="220"/>
      <c r="OB63" s="220"/>
      <c r="OC63" s="220"/>
      <c r="OD63" s="220"/>
      <c r="OE63" s="220"/>
      <c r="OF63" s="220"/>
      <c r="OG63" s="220"/>
      <c r="OH63" s="220"/>
      <c r="OI63" s="220"/>
      <c r="OJ63" s="220"/>
      <c r="OK63" s="220"/>
      <c r="OL63" s="220"/>
      <c r="OM63" s="220"/>
      <c r="ON63" s="220"/>
      <c r="OO63" s="220"/>
      <c r="OP63" s="220"/>
      <c r="OQ63" s="220"/>
      <c r="OR63" s="220"/>
      <c r="OS63" s="220"/>
      <c r="OT63" s="220"/>
      <c r="OU63" s="220"/>
      <c r="OV63" s="220"/>
      <c r="OW63" s="220"/>
      <c r="OX63" s="220"/>
      <c r="OY63" s="220"/>
      <c r="OZ63" s="220"/>
      <c r="PA63" s="220"/>
      <c r="PB63" s="220"/>
      <c r="PC63" s="220"/>
      <c r="PD63" s="220"/>
      <c r="PE63" s="220"/>
      <c r="PF63" s="220"/>
      <c r="PG63" s="220"/>
      <c r="PH63" s="220"/>
      <c r="PI63" s="220"/>
      <c r="PJ63" s="220"/>
      <c r="PK63" s="220"/>
      <c r="PL63" s="220"/>
      <c r="PM63" s="220"/>
      <c r="PN63" s="220"/>
      <c r="PO63" s="220"/>
      <c r="PP63" s="220"/>
      <c r="PQ63" s="220"/>
      <c r="PR63" s="220"/>
      <c r="PS63" s="220"/>
      <c r="PT63" s="220"/>
      <c r="PU63" s="220"/>
      <c r="PV63" s="220"/>
      <c r="PW63" s="220"/>
      <c r="PX63" s="220"/>
      <c r="PY63" s="220"/>
      <c r="PZ63" s="220"/>
      <c r="QA63" s="220"/>
      <c r="QB63" s="220"/>
      <c r="QC63" s="220"/>
      <c r="QD63" s="220"/>
      <c r="QE63" s="220"/>
      <c r="QF63" s="220"/>
      <c r="QG63" s="220"/>
      <c r="QH63" s="220"/>
      <c r="QI63" s="220"/>
      <c r="QJ63" s="220"/>
      <c r="QK63" s="220"/>
      <c r="QL63" s="220"/>
      <c r="QM63" s="220"/>
      <c r="QN63" s="220"/>
      <c r="QO63" s="220"/>
      <c r="QP63" s="220"/>
      <c r="QQ63" s="220"/>
      <c r="QR63" s="220"/>
      <c r="QS63" s="220"/>
      <c r="QT63" s="220"/>
      <c r="QU63" s="220"/>
      <c r="QV63" s="220"/>
      <c r="QW63" s="220"/>
      <c r="QX63" s="220"/>
      <c r="QY63" s="220"/>
      <c r="QZ63" s="220"/>
      <c r="RA63" s="220"/>
      <c r="RB63" s="220"/>
      <c r="RC63" s="220"/>
      <c r="RD63" s="220"/>
      <c r="RE63" s="220"/>
      <c r="RF63" s="220"/>
      <c r="RG63" s="220"/>
      <c r="RH63" s="220"/>
      <c r="RI63" s="220"/>
      <c r="RJ63" s="220"/>
      <c r="RK63" s="220"/>
      <c r="RL63" s="220"/>
      <c r="RM63" s="220"/>
      <c r="RN63" s="220"/>
      <c r="RO63" s="220"/>
      <c r="RP63" s="220"/>
      <c r="RQ63" s="220"/>
      <c r="RR63" s="220"/>
      <c r="RS63" s="220"/>
      <c r="RT63" s="220"/>
      <c r="RU63" s="220"/>
      <c r="RV63" s="220"/>
      <c r="RW63" s="220"/>
      <c r="RX63" s="220"/>
      <c r="RY63" s="220"/>
      <c r="RZ63" s="220"/>
      <c r="SA63" s="220"/>
      <c r="SB63" s="220"/>
      <c r="SC63" s="220"/>
      <c r="SD63" s="220"/>
      <c r="SE63" s="220"/>
      <c r="SF63" s="220"/>
      <c r="SG63" s="220"/>
      <c r="SH63" s="220"/>
      <c r="SI63" s="220"/>
      <c r="SJ63" s="220"/>
      <c r="SK63" s="220"/>
      <c r="SL63" s="220"/>
      <c r="SM63" s="220"/>
      <c r="SN63" s="220"/>
      <c r="SO63" s="220"/>
      <c r="SP63" s="220"/>
      <c r="SQ63" s="220"/>
      <c r="SR63" s="220"/>
      <c r="SS63" s="220"/>
      <c r="ST63" s="220"/>
      <c r="SU63" s="220"/>
      <c r="SV63" s="220"/>
      <c r="SW63" s="220"/>
      <c r="SX63" s="220"/>
      <c r="SY63" s="220"/>
      <c r="SZ63" s="220"/>
      <c r="TA63" s="220"/>
      <c r="TB63" s="220"/>
      <c r="TC63" s="220"/>
      <c r="TD63" s="220"/>
      <c r="TE63" s="220"/>
      <c r="TF63" s="220"/>
      <c r="TG63" s="220"/>
      <c r="TH63" s="220"/>
      <c r="TI63" s="220"/>
      <c r="TJ63" s="220"/>
      <c r="TK63" s="220"/>
      <c r="TL63" s="220"/>
      <c r="TM63" s="220"/>
      <c r="TN63" s="220"/>
      <c r="TO63" s="220"/>
      <c r="TP63" s="220"/>
      <c r="TQ63" s="220"/>
      <c r="TR63" s="220"/>
      <c r="TS63" s="220"/>
      <c r="TT63" s="220"/>
      <c r="TU63" s="220"/>
      <c r="TV63" s="220"/>
      <c r="TW63" s="220"/>
      <c r="TX63" s="220"/>
      <c r="TY63" s="220"/>
      <c r="TZ63" s="220"/>
      <c r="UA63" s="220"/>
      <c r="UB63" s="220"/>
      <c r="UC63" s="220"/>
      <c r="UD63" s="220"/>
      <c r="UE63" s="220"/>
      <c r="UF63" s="220"/>
      <c r="UG63" s="220"/>
      <c r="UH63" s="220"/>
      <c r="UI63" s="220"/>
      <c r="UJ63" s="220"/>
      <c r="UK63" s="220"/>
      <c r="UL63" s="220"/>
      <c r="UM63" s="220"/>
      <c r="UN63" s="220"/>
      <c r="UO63" s="220"/>
      <c r="UP63" s="220"/>
      <c r="UQ63" s="220"/>
      <c r="UR63" s="220"/>
      <c r="US63" s="220"/>
      <c r="UT63" s="220"/>
      <c r="UU63" s="220"/>
      <c r="UV63" s="220"/>
      <c r="UW63" s="220"/>
      <c r="UX63" s="220"/>
      <c r="UY63" s="220"/>
      <c r="UZ63" s="220"/>
    </row>
    <row r="64" spans="1:572" s="30" customFormat="1" ht="31.5" x14ac:dyDescent="0.2">
      <c r="A64" s="30">
        <f t="shared" si="28"/>
        <v>47</v>
      </c>
      <c r="B64" s="31" t="s">
        <v>240</v>
      </c>
      <c r="C64" s="38" t="s">
        <v>241</v>
      </c>
      <c r="D64" s="38" t="s">
        <v>401</v>
      </c>
      <c r="E64" s="31" t="s">
        <v>242</v>
      </c>
      <c r="F64" s="38" t="s">
        <v>489</v>
      </c>
      <c r="G64" s="28">
        <f t="shared" si="23"/>
        <v>11093.93</v>
      </c>
      <c r="H64" s="30">
        <f t="shared" si="31"/>
        <v>22047</v>
      </c>
      <c r="I64" s="30" t="s">
        <v>565</v>
      </c>
      <c r="J64" s="31" t="str">
        <f>VLOOKUP(I64,Bidders!$A:$B,2, FALSE)</f>
        <v>CLEARLEAF SHORT ALTERNATIVE FUND, L.P.</v>
      </c>
      <c r="K64" s="31" t="str">
        <f>VLOOKUP(I64,Bidders!$A:$G,7, FALSE)</f>
        <v>(888) 908-8005</v>
      </c>
      <c r="L64" s="31" t="str">
        <f>VLOOKUP(I64,Bidders!$A:$C,3,FALSE)&amp;VLOOKUP(I64,Bidders!$A:$D,4,FALSE)  &amp;VLOOKUP(I64,Bidders!$A:$E,5,FALSE) &amp;VLOOKUP(I64,Bidders!$A:$F,6, FALSE)</f>
        <v>6000 BROWNSBORO PARK BLVD LOUISVILLE, KY 40207</v>
      </c>
      <c r="M64" s="32">
        <f t="shared" si="29"/>
        <v>214018.07</v>
      </c>
      <c r="N64" s="34">
        <v>225112</v>
      </c>
      <c r="O64" s="34"/>
      <c r="P64" s="28">
        <v>0</v>
      </c>
      <c r="Q64" s="72"/>
      <c r="R64" s="80"/>
      <c r="S64" s="76"/>
      <c r="T64" s="63"/>
      <c r="U64" s="68"/>
      <c r="V64" s="35"/>
      <c r="X64" s="49"/>
      <c r="Y64" s="63"/>
      <c r="Z64" s="51"/>
      <c r="AB64" s="49"/>
      <c r="AC64" s="63"/>
      <c r="AD64" s="66">
        <f t="shared" si="30"/>
        <v>8408.77</v>
      </c>
      <c r="AE64" s="32">
        <v>2510.16</v>
      </c>
      <c r="AF64" s="32">
        <v>175</v>
      </c>
      <c r="AG64" s="59">
        <v>11093.93</v>
      </c>
      <c r="AH64" s="63"/>
      <c r="AI64" s="51"/>
      <c r="AJ64" s="49"/>
      <c r="AK64" s="63"/>
      <c r="AL64" s="51"/>
      <c r="AP64" s="49"/>
      <c r="AQ64" s="56"/>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c r="FG64" s="57"/>
      <c r="FH64" s="57"/>
      <c r="FI64" s="57"/>
      <c r="FJ64" s="57"/>
      <c r="FK64" s="57"/>
      <c r="FL64" s="57"/>
      <c r="FM64" s="57"/>
      <c r="FN64" s="57"/>
      <c r="FO64" s="57"/>
      <c r="FP64" s="57"/>
      <c r="FQ64" s="57"/>
      <c r="FR64" s="57"/>
      <c r="FS64" s="57"/>
      <c r="FT64" s="57"/>
      <c r="FU64" s="57"/>
      <c r="FV64" s="57"/>
      <c r="FW64" s="57"/>
      <c r="FX64" s="57"/>
      <c r="FY64" s="57"/>
      <c r="FZ64" s="57"/>
      <c r="GA64" s="57"/>
      <c r="GB64" s="57"/>
      <c r="GC64" s="57"/>
      <c r="GD64" s="57"/>
      <c r="GE64" s="57"/>
      <c r="GF64" s="57"/>
      <c r="GG64" s="57"/>
      <c r="GH64" s="57"/>
      <c r="GI64" s="57"/>
      <c r="GJ64" s="57"/>
      <c r="GK64" s="57"/>
      <c r="GL64" s="57"/>
      <c r="GM64" s="57"/>
      <c r="GN64" s="57"/>
      <c r="GO64" s="57"/>
      <c r="GP64" s="57"/>
      <c r="GQ64" s="57"/>
      <c r="GR64" s="57"/>
      <c r="GS64" s="57"/>
      <c r="GT64" s="57"/>
      <c r="GU64" s="57"/>
      <c r="GV64" s="57"/>
      <c r="GW64" s="57"/>
      <c r="GX64" s="57"/>
      <c r="GY64" s="57"/>
      <c r="GZ64" s="57"/>
      <c r="HA64" s="57"/>
      <c r="HB64" s="57"/>
      <c r="HC64" s="57"/>
      <c r="HD64" s="57"/>
      <c r="HE64" s="57"/>
      <c r="HF64" s="57"/>
      <c r="HG64" s="57"/>
      <c r="HH64" s="57"/>
      <c r="HI64" s="57"/>
      <c r="HJ64" s="57"/>
      <c r="HK64" s="57"/>
      <c r="HL64" s="57"/>
      <c r="HM64" s="57"/>
      <c r="HN64" s="57"/>
      <c r="HO64" s="57"/>
      <c r="HP64" s="57"/>
      <c r="HQ64" s="57"/>
      <c r="HR64" s="57"/>
      <c r="HS64" s="57"/>
      <c r="HT64" s="57"/>
      <c r="HU64" s="57"/>
      <c r="HV64" s="57"/>
      <c r="HW64" s="57"/>
      <c r="HX64" s="57"/>
      <c r="HY64" s="57"/>
      <c r="HZ64" s="57"/>
      <c r="IA64" s="57"/>
      <c r="IB64" s="57"/>
      <c r="IC64" s="57"/>
      <c r="ID64" s="57"/>
      <c r="IE64" s="57"/>
      <c r="IF64" s="57"/>
      <c r="IG64" s="57"/>
      <c r="IH64" s="57"/>
      <c r="II64" s="57"/>
      <c r="IJ64" s="57"/>
      <c r="IK64" s="57"/>
      <c r="IL64" s="57"/>
      <c r="IM64" s="57"/>
      <c r="IN64" s="57"/>
      <c r="IO64" s="57"/>
      <c r="IP64" s="57"/>
      <c r="IQ64" s="57"/>
      <c r="IR64" s="57"/>
      <c r="IS64" s="57"/>
      <c r="IT64" s="57"/>
      <c r="IU64" s="57"/>
      <c r="IV64" s="57"/>
      <c r="IW64" s="57"/>
      <c r="IX64" s="57"/>
      <c r="IY64" s="57"/>
      <c r="IZ64" s="57"/>
      <c r="JA64" s="57"/>
      <c r="JB64" s="57"/>
      <c r="JC64" s="57"/>
      <c r="JD64" s="57"/>
      <c r="JE64" s="57"/>
      <c r="JF64" s="57"/>
      <c r="JG64" s="57"/>
      <c r="JH64" s="57"/>
      <c r="JI64" s="57"/>
      <c r="JJ64" s="57"/>
      <c r="JK64" s="57"/>
      <c r="JL64" s="57"/>
      <c r="JM64" s="57"/>
      <c r="JN64" s="57"/>
      <c r="JO64" s="57"/>
      <c r="JP64" s="57"/>
      <c r="JQ64" s="57"/>
      <c r="JR64" s="57"/>
      <c r="JS64" s="57"/>
      <c r="JT64" s="57"/>
      <c r="JU64" s="57"/>
      <c r="JV64" s="57"/>
      <c r="JW64" s="57"/>
      <c r="JX64" s="57"/>
      <c r="JY64" s="57"/>
      <c r="JZ64" s="57"/>
      <c r="KA64" s="57"/>
      <c r="KB64" s="57"/>
      <c r="KC64" s="57"/>
      <c r="KD64" s="57"/>
      <c r="KE64" s="57"/>
      <c r="KF64" s="57"/>
      <c r="KG64" s="57"/>
      <c r="KH64" s="57"/>
      <c r="KI64" s="57"/>
      <c r="KJ64" s="57"/>
      <c r="KK64" s="57"/>
      <c r="KL64" s="57"/>
      <c r="KM64" s="57"/>
      <c r="KN64" s="57"/>
      <c r="KO64" s="57"/>
      <c r="KP64" s="57"/>
      <c r="KQ64" s="57"/>
      <c r="KR64" s="57"/>
      <c r="KS64" s="57"/>
      <c r="KT64" s="57"/>
      <c r="KU64" s="57"/>
      <c r="KV64" s="57"/>
      <c r="KW64" s="57"/>
      <c r="KX64" s="57"/>
      <c r="KY64" s="57"/>
      <c r="KZ64" s="57"/>
      <c r="LA64" s="57"/>
      <c r="LB64" s="57"/>
      <c r="LC64" s="57"/>
      <c r="LD64" s="57"/>
      <c r="LE64" s="57"/>
      <c r="LF64" s="57"/>
      <c r="LG64" s="57"/>
      <c r="LH64" s="57"/>
      <c r="LI64" s="57"/>
      <c r="LJ64" s="57"/>
      <c r="LK64" s="57"/>
      <c r="LL64" s="57"/>
      <c r="LM64" s="57"/>
      <c r="LN64" s="57"/>
      <c r="LO64" s="57"/>
      <c r="LP64" s="57"/>
      <c r="LQ64" s="57"/>
      <c r="LR64" s="57"/>
      <c r="LS64" s="57"/>
      <c r="LT64" s="57"/>
      <c r="LU64" s="57"/>
      <c r="LV64" s="57"/>
      <c r="LW64" s="57"/>
      <c r="LX64" s="57"/>
      <c r="LY64" s="57"/>
      <c r="LZ64" s="57"/>
      <c r="MA64" s="57"/>
      <c r="MB64" s="57"/>
      <c r="MC64" s="57"/>
      <c r="MD64" s="57"/>
      <c r="ME64" s="57"/>
      <c r="MF64" s="57"/>
      <c r="MG64" s="57"/>
      <c r="MH64" s="57"/>
      <c r="MI64" s="57"/>
      <c r="MJ64" s="57"/>
      <c r="MK64" s="57"/>
      <c r="ML64" s="57"/>
      <c r="MM64" s="57"/>
      <c r="MN64" s="57"/>
      <c r="MO64" s="57"/>
      <c r="MP64" s="57"/>
      <c r="MQ64" s="57"/>
      <c r="MR64" s="57"/>
      <c r="MS64" s="57"/>
      <c r="MT64" s="57"/>
      <c r="MU64" s="57"/>
      <c r="MV64" s="57"/>
      <c r="MW64" s="57"/>
      <c r="MX64" s="57"/>
      <c r="MY64" s="57"/>
      <c r="MZ64" s="57"/>
      <c r="NA64" s="57"/>
      <c r="NB64" s="57"/>
      <c r="NC64" s="57"/>
      <c r="ND64" s="57"/>
      <c r="NE64" s="57"/>
      <c r="NF64" s="57"/>
      <c r="NG64" s="57"/>
      <c r="NH64" s="57"/>
      <c r="NI64" s="57"/>
      <c r="NJ64" s="57"/>
      <c r="NK64" s="57"/>
      <c r="NL64" s="57"/>
      <c r="NM64" s="57"/>
      <c r="NN64" s="57"/>
      <c r="NO64" s="57"/>
      <c r="NP64" s="57"/>
      <c r="NQ64" s="57"/>
      <c r="NR64" s="57"/>
      <c r="NS64" s="57"/>
      <c r="NT64" s="57"/>
      <c r="NU64" s="57"/>
      <c r="NV64" s="57"/>
      <c r="NW64" s="57"/>
      <c r="NX64" s="57"/>
      <c r="NY64" s="57"/>
      <c r="NZ64" s="57"/>
      <c r="OA64" s="57"/>
      <c r="OB64" s="57"/>
      <c r="OC64" s="57"/>
      <c r="OD64" s="57"/>
      <c r="OE64" s="57"/>
      <c r="OF64" s="57"/>
      <c r="OG64" s="57"/>
      <c r="OH64" s="57"/>
      <c r="OI64" s="57"/>
      <c r="OJ64" s="57"/>
      <c r="OK64" s="57"/>
      <c r="OL64" s="57"/>
      <c r="OM64" s="57"/>
      <c r="ON64" s="57"/>
      <c r="OO64" s="57"/>
      <c r="OP64" s="57"/>
      <c r="OQ64" s="57"/>
      <c r="OR64" s="57"/>
      <c r="OS64" s="57"/>
      <c r="OT64" s="57"/>
      <c r="OU64" s="57"/>
      <c r="OV64" s="57"/>
      <c r="OW64" s="57"/>
      <c r="OX64" s="57"/>
      <c r="OY64" s="57"/>
      <c r="OZ64" s="57"/>
      <c r="PA64" s="57"/>
      <c r="PB64" s="57"/>
      <c r="PC64" s="57"/>
      <c r="PD64" s="57"/>
      <c r="PE64" s="57"/>
      <c r="PF64" s="57"/>
      <c r="PG64" s="57"/>
      <c r="PH64" s="57"/>
      <c r="PI64" s="57"/>
      <c r="PJ64" s="57"/>
      <c r="PK64" s="57"/>
      <c r="PL64" s="57"/>
      <c r="PM64" s="57"/>
      <c r="PN64" s="57"/>
      <c r="PO64" s="57"/>
      <c r="PP64" s="57"/>
      <c r="PQ64" s="57"/>
      <c r="PR64" s="57"/>
      <c r="PS64" s="57"/>
      <c r="PT64" s="57"/>
      <c r="PU64" s="57"/>
      <c r="PV64" s="57"/>
      <c r="PW64" s="57"/>
      <c r="PX64" s="57"/>
      <c r="PY64" s="57"/>
      <c r="PZ64" s="57"/>
      <c r="QA64" s="57"/>
      <c r="QB64" s="57"/>
      <c r="QC64" s="57"/>
      <c r="QD64" s="57"/>
      <c r="QE64" s="57"/>
      <c r="QF64" s="57"/>
      <c r="QG64" s="57"/>
      <c r="QH64" s="57"/>
      <c r="QI64" s="57"/>
      <c r="QJ64" s="57"/>
      <c r="QK64" s="57"/>
      <c r="QL64" s="57"/>
      <c r="QM64" s="57"/>
      <c r="QN64" s="57"/>
      <c r="QO64" s="57"/>
      <c r="QP64" s="57"/>
      <c r="QQ64" s="57"/>
      <c r="QR64" s="57"/>
      <c r="QS64" s="57"/>
      <c r="QT64" s="57"/>
      <c r="QU64" s="57"/>
      <c r="QV64" s="57"/>
      <c r="QW64" s="57"/>
      <c r="QX64" s="57"/>
      <c r="QY64" s="57"/>
      <c r="QZ64" s="57"/>
      <c r="RA64" s="57"/>
      <c r="RB64" s="57"/>
      <c r="RC64" s="57"/>
      <c r="RD64" s="57"/>
      <c r="RE64" s="57"/>
      <c r="RF64" s="57"/>
      <c r="RG64" s="57"/>
      <c r="RH64" s="57"/>
      <c r="RI64" s="57"/>
      <c r="RJ64" s="57"/>
      <c r="RK64" s="57"/>
      <c r="RL64" s="57"/>
      <c r="RM64" s="57"/>
      <c r="RN64" s="57"/>
      <c r="RO64" s="57"/>
      <c r="RP64" s="57"/>
      <c r="RQ64" s="57"/>
      <c r="RR64" s="57"/>
      <c r="RS64" s="57"/>
      <c r="RT64" s="57"/>
      <c r="RU64" s="57"/>
      <c r="RV64" s="57"/>
      <c r="RW64" s="57"/>
      <c r="RX64" s="57"/>
      <c r="RY64" s="57"/>
      <c r="RZ64" s="57"/>
      <c r="SA64" s="57"/>
      <c r="SB64" s="57"/>
      <c r="SC64" s="57"/>
      <c r="SD64" s="57"/>
      <c r="SE64" s="57"/>
      <c r="SF64" s="57"/>
      <c r="SG64" s="57"/>
      <c r="SH64" s="57"/>
      <c r="SI64" s="57"/>
      <c r="SJ64" s="57"/>
      <c r="SK64" s="57"/>
      <c r="SL64" s="57"/>
      <c r="SM64" s="57"/>
      <c r="SN64" s="57"/>
      <c r="SO64" s="57"/>
      <c r="SP64" s="57"/>
      <c r="SQ64" s="57"/>
      <c r="SR64" s="57"/>
      <c r="SS64" s="57"/>
      <c r="ST64" s="57"/>
      <c r="SU64" s="57"/>
      <c r="SV64" s="57"/>
      <c r="SW64" s="57"/>
      <c r="SX64" s="57"/>
      <c r="SY64" s="57"/>
      <c r="SZ64" s="57"/>
      <c r="TA64" s="57"/>
      <c r="TB64" s="57"/>
      <c r="TC64" s="57"/>
      <c r="TD64" s="57"/>
      <c r="TE64" s="57"/>
      <c r="TF64" s="57"/>
      <c r="TG64" s="57"/>
      <c r="TH64" s="57"/>
      <c r="TI64" s="57"/>
      <c r="TJ64" s="57"/>
      <c r="TK64" s="57"/>
      <c r="TL64" s="57"/>
      <c r="TM64" s="57"/>
      <c r="TN64" s="57"/>
      <c r="TO64" s="57"/>
      <c r="TP64" s="57"/>
      <c r="TQ64" s="57"/>
      <c r="TR64" s="57"/>
      <c r="TS64" s="57"/>
      <c r="TT64" s="57"/>
      <c r="TU64" s="57"/>
      <c r="TV64" s="57"/>
      <c r="TW64" s="57"/>
      <c r="TX64" s="57"/>
      <c r="TY64" s="57"/>
      <c r="TZ64" s="57"/>
      <c r="UA64" s="57"/>
      <c r="UB64" s="57"/>
      <c r="UC64" s="57"/>
      <c r="UD64" s="57"/>
      <c r="UE64" s="57"/>
      <c r="UF64" s="57"/>
      <c r="UG64" s="57"/>
      <c r="UH64" s="57"/>
      <c r="UI64" s="57"/>
      <c r="UJ64" s="57"/>
      <c r="UK64" s="57"/>
      <c r="UL64" s="57"/>
      <c r="UM64" s="57"/>
      <c r="UN64" s="57"/>
      <c r="UO64" s="57"/>
      <c r="UP64" s="57"/>
      <c r="UQ64" s="57"/>
      <c r="UR64" s="57"/>
      <c r="US64" s="57"/>
      <c r="UT64" s="57"/>
      <c r="UU64" s="57"/>
      <c r="UV64" s="57"/>
      <c r="UW64" s="57"/>
      <c r="UX64" s="57"/>
      <c r="UY64" s="57"/>
      <c r="UZ64" s="57"/>
    </row>
    <row r="65" spans="1:572" s="189" customFormat="1" ht="47.25" x14ac:dyDescent="0.2">
      <c r="A65" s="189">
        <f t="shared" si="28"/>
        <v>48</v>
      </c>
      <c r="B65" s="190" t="s">
        <v>243</v>
      </c>
      <c r="C65" s="190" t="s">
        <v>244</v>
      </c>
      <c r="D65" s="191" t="s">
        <v>402</v>
      </c>
      <c r="E65" s="190" t="s">
        <v>245</v>
      </c>
      <c r="F65" s="191" t="s">
        <v>488</v>
      </c>
      <c r="G65" s="28">
        <f t="shared" si="23"/>
        <v>6335.55</v>
      </c>
      <c r="H65" s="189">
        <f t="shared" si="31"/>
        <v>22048</v>
      </c>
      <c r="I65" s="189" t="s">
        <v>561</v>
      </c>
      <c r="J65" s="31" t="str">
        <f>VLOOKUP(I65,Bidders!$A:$B,2, FALSE)</f>
        <v xml:space="preserve">SHAMMAH INVESTMENTS LLC </v>
      </c>
      <c r="K65" s="31" t="str">
        <f>VLOOKUP(I65,Bidders!$A:$G,7, FALSE)</f>
        <v>(765) 825-9690</v>
      </c>
      <c r="L65" s="31" t="str">
        <f>VLOOKUP(I65,Bidders!$A:$C,3,FALSE)&amp;VLOOKUP(I65,Bidders!$A:$D,4,FALSE)  &amp;VLOOKUP(I65,Bidders!$A:$E,5,FALSE) &amp;VLOOKUP(I65,Bidders!$A:$F,6, FALSE)</f>
        <v>P.O. BOX 354 CONNERSVILLE, IN 47331</v>
      </c>
      <c r="M65" s="32">
        <f t="shared" si="29"/>
        <v>93665.45</v>
      </c>
      <c r="N65" s="192">
        <v>100001</v>
      </c>
      <c r="O65" s="192"/>
      <c r="P65" s="28">
        <v>0</v>
      </c>
      <c r="Q65" s="193"/>
      <c r="R65" s="194"/>
      <c r="S65" s="195"/>
      <c r="T65" s="196"/>
      <c r="U65" s="197"/>
      <c r="V65" s="198"/>
      <c r="X65" s="199"/>
      <c r="Y65" s="196"/>
      <c r="Z65" s="200"/>
      <c r="AB65" s="199"/>
      <c r="AC65" s="196"/>
      <c r="AD65" s="66">
        <f t="shared" si="30"/>
        <v>4813.2300000000005</v>
      </c>
      <c r="AE65" s="201">
        <v>1347.32</v>
      </c>
      <c r="AF65" s="32">
        <v>175</v>
      </c>
      <c r="AG65" s="202">
        <v>6335.55</v>
      </c>
      <c r="AH65" s="196"/>
      <c r="AI65" s="203"/>
      <c r="AJ65" s="199"/>
      <c r="AK65" s="196"/>
      <c r="AL65" s="203"/>
      <c r="AP65" s="199"/>
      <c r="AQ65" s="204"/>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5"/>
      <c r="BV65" s="205"/>
      <c r="BW65" s="205"/>
      <c r="BX65" s="205"/>
      <c r="BY65" s="205"/>
      <c r="BZ65" s="205"/>
      <c r="CA65" s="205"/>
      <c r="CB65" s="205"/>
      <c r="CC65" s="205"/>
      <c r="CD65" s="205"/>
      <c r="CE65" s="205"/>
      <c r="CF65" s="205"/>
      <c r="CG65" s="205"/>
      <c r="CH65" s="205"/>
      <c r="CI65" s="205"/>
      <c r="CJ65" s="205"/>
      <c r="CK65" s="205"/>
      <c r="CL65" s="205"/>
      <c r="CM65" s="205"/>
      <c r="CN65" s="205"/>
      <c r="CO65" s="205"/>
      <c r="CP65" s="205"/>
      <c r="CQ65" s="205"/>
      <c r="CR65" s="205"/>
      <c r="CS65" s="205"/>
      <c r="CT65" s="205"/>
      <c r="CU65" s="205"/>
      <c r="CV65" s="205"/>
      <c r="CW65" s="205"/>
      <c r="CX65" s="205"/>
      <c r="CY65" s="205"/>
      <c r="CZ65" s="205"/>
      <c r="DA65" s="205"/>
      <c r="DB65" s="205"/>
      <c r="DC65" s="205"/>
      <c r="DD65" s="205"/>
      <c r="DE65" s="205"/>
      <c r="DF65" s="205"/>
      <c r="DG65" s="205"/>
      <c r="DH65" s="205"/>
      <c r="DI65" s="205"/>
      <c r="DJ65" s="205"/>
      <c r="DK65" s="205"/>
      <c r="DL65" s="205"/>
      <c r="DM65" s="205"/>
      <c r="DN65" s="205"/>
      <c r="DO65" s="205"/>
      <c r="DP65" s="205"/>
      <c r="DQ65" s="205"/>
      <c r="DR65" s="205"/>
      <c r="DS65" s="205"/>
      <c r="DT65" s="205"/>
      <c r="DU65" s="205"/>
      <c r="DV65" s="205"/>
      <c r="DW65" s="205"/>
      <c r="DX65" s="205"/>
      <c r="DY65" s="205"/>
      <c r="DZ65" s="205"/>
      <c r="EA65" s="205"/>
      <c r="EB65" s="205"/>
      <c r="EC65" s="205"/>
      <c r="ED65" s="205"/>
      <c r="EE65" s="205"/>
      <c r="EF65" s="205"/>
      <c r="EG65" s="205"/>
      <c r="EH65" s="205"/>
      <c r="EI65" s="205"/>
      <c r="EJ65" s="205"/>
      <c r="EK65" s="205"/>
      <c r="EL65" s="205"/>
      <c r="EM65" s="205"/>
      <c r="EN65" s="205"/>
      <c r="EO65" s="205"/>
      <c r="EP65" s="205"/>
      <c r="EQ65" s="205"/>
      <c r="ER65" s="205"/>
      <c r="ES65" s="205"/>
      <c r="ET65" s="205"/>
      <c r="EU65" s="205"/>
      <c r="EV65" s="205"/>
      <c r="EW65" s="205"/>
      <c r="EX65" s="205"/>
      <c r="EY65" s="205"/>
      <c r="EZ65" s="205"/>
      <c r="FA65" s="205"/>
      <c r="FB65" s="205"/>
      <c r="FC65" s="205"/>
      <c r="FD65" s="205"/>
      <c r="FE65" s="205"/>
      <c r="FF65" s="205"/>
      <c r="FG65" s="205"/>
      <c r="FH65" s="205"/>
      <c r="FI65" s="205"/>
      <c r="FJ65" s="205"/>
      <c r="FK65" s="205"/>
      <c r="FL65" s="205"/>
      <c r="FM65" s="205"/>
      <c r="FN65" s="205"/>
      <c r="FO65" s="205"/>
      <c r="FP65" s="205"/>
      <c r="FQ65" s="205"/>
      <c r="FR65" s="205"/>
      <c r="FS65" s="205"/>
      <c r="FT65" s="205"/>
      <c r="FU65" s="205"/>
      <c r="FV65" s="205"/>
      <c r="FW65" s="205"/>
      <c r="FX65" s="205"/>
      <c r="FY65" s="205"/>
      <c r="FZ65" s="205"/>
      <c r="GA65" s="205"/>
      <c r="GB65" s="205"/>
      <c r="GC65" s="205"/>
      <c r="GD65" s="205"/>
      <c r="GE65" s="205"/>
      <c r="GF65" s="205"/>
      <c r="GG65" s="205"/>
      <c r="GH65" s="205"/>
      <c r="GI65" s="205"/>
      <c r="GJ65" s="205"/>
      <c r="GK65" s="205"/>
      <c r="GL65" s="205"/>
      <c r="GM65" s="205"/>
      <c r="GN65" s="205"/>
      <c r="GO65" s="205"/>
      <c r="GP65" s="205"/>
      <c r="GQ65" s="205"/>
      <c r="GR65" s="205"/>
      <c r="GS65" s="205"/>
      <c r="GT65" s="205"/>
      <c r="GU65" s="205"/>
      <c r="GV65" s="205"/>
      <c r="GW65" s="205"/>
      <c r="GX65" s="205"/>
      <c r="GY65" s="205"/>
      <c r="GZ65" s="205"/>
      <c r="HA65" s="205"/>
      <c r="HB65" s="205"/>
      <c r="HC65" s="205"/>
      <c r="HD65" s="205"/>
      <c r="HE65" s="205"/>
      <c r="HF65" s="205"/>
      <c r="HG65" s="205"/>
      <c r="HH65" s="205"/>
      <c r="HI65" s="205"/>
      <c r="HJ65" s="205"/>
      <c r="HK65" s="205"/>
      <c r="HL65" s="205"/>
      <c r="HM65" s="205"/>
      <c r="HN65" s="205"/>
      <c r="HO65" s="205"/>
      <c r="HP65" s="205"/>
      <c r="HQ65" s="205"/>
      <c r="HR65" s="205"/>
      <c r="HS65" s="205"/>
      <c r="HT65" s="205"/>
      <c r="HU65" s="205"/>
      <c r="HV65" s="205"/>
      <c r="HW65" s="205"/>
      <c r="HX65" s="205"/>
      <c r="HY65" s="205"/>
      <c r="HZ65" s="205"/>
      <c r="IA65" s="205"/>
      <c r="IB65" s="205"/>
      <c r="IC65" s="205"/>
      <c r="ID65" s="205"/>
      <c r="IE65" s="205"/>
      <c r="IF65" s="205"/>
      <c r="IG65" s="205"/>
      <c r="IH65" s="205"/>
      <c r="II65" s="205"/>
      <c r="IJ65" s="205"/>
      <c r="IK65" s="205"/>
      <c r="IL65" s="205"/>
      <c r="IM65" s="205"/>
      <c r="IN65" s="205"/>
      <c r="IO65" s="205"/>
      <c r="IP65" s="205"/>
      <c r="IQ65" s="205"/>
      <c r="IR65" s="205"/>
      <c r="IS65" s="205"/>
      <c r="IT65" s="205"/>
      <c r="IU65" s="205"/>
      <c r="IV65" s="205"/>
      <c r="IW65" s="205"/>
      <c r="IX65" s="205"/>
      <c r="IY65" s="205"/>
      <c r="IZ65" s="205"/>
      <c r="JA65" s="205"/>
      <c r="JB65" s="205"/>
      <c r="JC65" s="205"/>
      <c r="JD65" s="205"/>
      <c r="JE65" s="205"/>
      <c r="JF65" s="205"/>
      <c r="JG65" s="205"/>
      <c r="JH65" s="205"/>
      <c r="JI65" s="205"/>
      <c r="JJ65" s="205"/>
      <c r="JK65" s="205"/>
      <c r="JL65" s="205"/>
      <c r="JM65" s="205"/>
      <c r="JN65" s="205"/>
      <c r="JO65" s="205"/>
      <c r="JP65" s="205"/>
      <c r="JQ65" s="205"/>
      <c r="JR65" s="205"/>
      <c r="JS65" s="205"/>
      <c r="JT65" s="205"/>
      <c r="JU65" s="205"/>
      <c r="JV65" s="205"/>
      <c r="JW65" s="205"/>
      <c r="JX65" s="205"/>
      <c r="JY65" s="205"/>
      <c r="JZ65" s="205"/>
      <c r="KA65" s="205"/>
      <c r="KB65" s="205"/>
      <c r="KC65" s="205"/>
      <c r="KD65" s="205"/>
      <c r="KE65" s="205"/>
      <c r="KF65" s="205"/>
      <c r="KG65" s="205"/>
      <c r="KH65" s="205"/>
      <c r="KI65" s="205"/>
      <c r="KJ65" s="205"/>
      <c r="KK65" s="205"/>
      <c r="KL65" s="205"/>
      <c r="KM65" s="205"/>
      <c r="KN65" s="205"/>
      <c r="KO65" s="205"/>
      <c r="KP65" s="205"/>
      <c r="KQ65" s="205"/>
      <c r="KR65" s="205"/>
      <c r="KS65" s="205"/>
      <c r="KT65" s="205"/>
      <c r="KU65" s="205"/>
      <c r="KV65" s="205"/>
      <c r="KW65" s="205"/>
      <c r="KX65" s="205"/>
      <c r="KY65" s="205"/>
      <c r="KZ65" s="205"/>
      <c r="LA65" s="205"/>
      <c r="LB65" s="205"/>
      <c r="LC65" s="205"/>
      <c r="LD65" s="205"/>
      <c r="LE65" s="205"/>
      <c r="LF65" s="205"/>
      <c r="LG65" s="205"/>
      <c r="LH65" s="205"/>
      <c r="LI65" s="205"/>
      <c r="LJ65" s="205"/>
      <c r="LK65" s="205"/>
      <c r="LL65" s="205"/>
      <c r="LM65" s="205"/>
      <c r="LN65" s="205"/>
      <c r="LO65" s="205"/>
      <c r="LP65" s="205"/>
      <c r="LQ65" s="205"/>
      <c r="LR65" s="205"/>
      <c r="LS65" s="205"/>
      <c r="LT65" s="205"/>
      <c r="LU65" s="205"/>
      <c r="LV65" s="205"/>
      <c r="LW65" s="205"/>
      <c r="LX65" s="205"/>
      <c r="LY65" s="205"/>
      <c r="LZ65" s="205"/>
      <c r="MA65" s="205"/>
      <c r="MB65" s="205"/>
      <c r="MC65" s="205"/>
      <c r="MD65" s="205"/>
      <c r="ME65" s="205"/>
      <c r="MF65" s="205"/>
      <c r="MG65" s="205"/>
      <c r="MH65" s="205"/>
      <c r="MI65" s="205"/>
      <c r="MJ65" s="205"/>
      <c r="MK65" s="205"/>
      <c r="ML65" s="205"/>
      <c r="MM65" s="205"/>
      <c r="MN65" s="205"/>
      <c r="MO65" s="205"/>
      <c r="MP65" s="205"/>
      <c r="MQ65" s="205"/>
      <c r="MR65" s="205"/>
      <c r="MS65" s="205"/>
      <c r="MT65" s="205"/>
      <c r="MU65" s="205"/>
      <c r="MV65" s="205"/>
      <c r="MW65" s="205"/>
      <c r="MX65" s="205"/>
      <c r="MY65" s="205"/>
      <c r="MZ65" s="205"/>
      <c r="NA65" s="205"/>
      <c r="NB65" s="205"/>
      <c r="NC65" s="205"/>
      <c r="ND65" s="205"/>
      <c r="NE65" s="205"/>
      <c r="NF65" s="205"/>
      <c r="NG65" s="205"/>
      <c r="NH65" s="205"/>
      <c r="NI65" s="205"/>
      <c r="NJ65" s="205"/>
      <c r="NK65" s="205"/>
      <c r="NL65" s="205"/>
      <c r="NM65" s="205"/>
      <c r="NN65" s="205"/>
      <c r="NO65" s="205"/>
      <c r="NP65" s="205"/>
      <c r="NQ65" s="205"/>
      <c r="NR65" s="205"/>
      <c r="NS65" s="205"/>
      <c r="NT65" s="205"/>
      <c r="NU65" s="205"/>
      <c r="NV65" s="205"/>
      <c r="NW65" s="205"/>
      <c r="NX65" s="205"/>
      <c r="NY65" s="205"/>
      <c r="NZ65" s="205"/>
      <c r="OA65" s="205"/>
      <c r="OB65" s="205"/>
      <c r="OC65" s="205"/>
      <c r="OD65" s="205"/>
      <c r="OE65" s="205"/>
      <c r="OF65" s="205"/>
      <c r="OG65" s="205"/>
      <c r="OH65" s="205"/>
      <c r="OI65" s="205"/>
      <c r="OJ65" s="205"/>
      <c r="OK65" s="205"/>
      <c r="OL65" s="205"/>
      <c r="OM65" s="205"/>
      <c r="ON65" s="205"/>
      <c r="OO65" s="205"/>
      <c r="OP65" s="205"/>
      <c r="OQ65" s="205"/>
      <c r="OR65" s="205"/>
      <c r="OS65" s="205"/>
      <c r="OT65" s="205"/>
      <c r="OU65" s="205"/>
      <c r="OV65" s="205"/>
      <c r="OW65" s="205"/>
      <c r="OX65" s="205"/>
      <c r="OY65" s="205"/>
      <c r="OZ65" s="205"/>
      <c r="PA65" s="205"/>
      <c r="PB65" s="205"/>
      <c r="PC65" s="205"/>
      <c r="PD65" s="205"/>
      <c r="PE65" s="205"/>
      <c r="PF65" s="205"/>
      <c r="PG65" s="205"/>
      <c r="PH65" s="205"/>
      <c r="PI65" s="205"/>
      <c r="PJ65" s="205"/>
      <c r="PK65" s="205"/>
      <c r="PL65" s="205"/>
      <c r="PM65" s="205"/>
      <c r="PN65" s="205"/>
      <c r="PO65" s="205"/>
      <c r="PP65" s="205"/>
      <c r="PQ65" s="205"/>
      <c r="PR65" s="205"/>
      <c r="PS65" s="205"/>
      <c r="PT65" s="205"/>
      <c r="PU65" s="205"/>
      <c r="PV65" s="205"/>
      <c r="PW65" s="205"/>
      <c r="PX65" s="205"/>
      <c r="PY65" s="205"/>
      <c r="PZ65" s="205"/>
      <c r="QA65" s="205"/>
      <c r="QB65" s="205"/>
      <c r="QC65" s="205"/>
      <c r="QD65" s="205"/>
      <c r="QE65" s="205"/>
      <c r="QF65" s="205"/>
      <c r="QG65" s="205"/>
      <c r="QH65" s="205"/>
      <c r="QI65" s="205"/>
      <c r="QJ65" s="205"/>
      <c r="QK65" s="205"/>
      <c r="QL65" s="205"/>
      <c r="QM65" s="205"/>
      <c r="QN65" s="205"/>
      <c r="QO65" s="205"/>
      <c r="QP65" s="205"/>
      <c r="QQ65" s="205"/>
      <c r="QR65" s="205"/>
      <c r="QS65" s="205"/>
      <c r="QT65" s="205"/>
      <c r="QU65" s="205"/>
      <c r="QV65" s="205"/>
      <c r="QW65" s="205"/>
      <c r="QX65" s="205"/>
      <c r="QY65" s="205"/>
      <c r="QZ65" s="205"/>
      <c r="RA65" s="205"/>
      <c r="RB65" s="205"/>
      <c r="RC65" s="205"/>
      <c r="RD65" s="205"/>
      <c r="RE65" s="205"/>
      <c r="RF65" s="205"/>
      <c r="RG65" s="205"/>
      <c r="RH65" s="205"/>
      <c r="RI65" s="205"/>
      <c r="RJ65" s="205"/>
      <c r="RK65" s="205"/>
      <c r="RL65" s="205"/>
      <c r="RM65" s="205"/>
      <c r="RN65" s="205"/>
      <c r="RO65" s="205"/>
      <c r="RP65" s="205"/>
      <c r="RQ65" s="205"/>
      <c r="RR65" s="205"/>
      <c r="RS65" s="205"/>
      <c r="RT65" s="205"/>
      <c r="RU65" s="205"/>
      <c r="RV65" s="205"/>
      <c r="RW65" s="205"/>
      <c r="RX65" s="205"/>
      <c r="RY65" s="205"/>
      <c r="RZ65" s="205"/>
      <c r="SA65" s="205"/>
      <c r="SB65" s="205"/>
      <c r="SC65" s="205"/>
      <c r="SD65" s="205"/>
      <c r="SE65" s="205"/>
      <c r="SF65" s="205"/>
      <c r="SG65" s="205"/>
      <c r="SH65" s="205"/>
      <c r="SI65" s="205"/>
      <c r="SJ65" s="205"/>
      <c r="SK65" s="205"/>
      <c r="SL65" s="205"/>
      <c r="SM65" s="205"/>
      <c r="SN65" s="205"/>
      <c r="SO65" s="205"/>
      <c r="SP65" s="205"/>
      <c r="SQ65" s="205"/>
      <c r="SR65" s="205"/>
      <c r="SS65" s="205"/>
      <c r="ST65" s="205"/>
      <c r="SU65" s="205"/>
      <c r="SV65" s="205"/>
      <c r="SW65" s="205"/>
      <c r="SX65" s="205"/>
      <c r="SY65" s="205"/>
      <c r="SZ65" s="205"/>
      <c r="TA65" s="205"/>
      <c r="TB65" s="205"/>
      <c r="TC65" s="205"/>
      <c r="TD65" s="205"/>
      <c r="TE65" s="205"/>
      <c r="TF65" s="205"/>
      <c r="TG65" s="205"/>
      <c r="TH65" s="205"/>
      <c r="TI65" s="205"/>
      <c r="TJ65" s="205"/>
      <c r="TK65" s="205"/>
      <c r="TL65" s="205"/>
      <c r="TM65" s="205"/>
      <c r="TN65" s="205"/>
      <c r="TO65" s="205"/>
      <c r="TP65" s="205"/>
      <c r="TQ65" s="205"/>
      <c r="TR65" s="205"/>
      <c r="TS65" s="205"/>
      <c r="TT65" s="205"/>
      <c r="TU65" s="205"/>
      <c r="TV65" s="205"/>
      <c r="TW65" s="205"/>
      <c r="TX65" s="205"/>
      <c r="TY65" s="205"/>
      <c r="TZ65" s="205"/>
      <c r="UA65" s="205"/>
      <c r="UB65" s="205"/>
      <c r="UC65" s="205"/>
      <c r="UD65" s="205"/>
      <c r="UE65" s="205"/>
      <c r="UF65" s="205"/>
      <c r="UG65" s="205"/>
      <c r="UH65" s="205"/>
      <c r="UI65" s="205"/>
      <c r="UJ65" s="205"/>
      <c r="UK65" s="205"/>
      <c r="UL65" s="205"/>
      <c r="UM65" s="205"/>
      <c r="UN65" s="205"/>
      <c r="UO65" s="205"/>
      <c r="UP65" s="205"/>
      <c r="UQ65" s="205"/>
      <c r="UR65" s="205"/>
      <c r="US65" s="205"/>
      <c r="UT65" s="205"/>
      <c r="UU65" s="205"/>
      <c r="UV65" s="205"/>
      <c r="UW65" s="205"/>
      <c r="UX65" s="205"/>
      <c r="UY65" s="205"/>
      <c r="UZ65" s="205"/>
    </row>
    <row r="66" spans="1:572" s="208" customFormat="1" x14ac:dyDescent="0.2">
      <c r="A66" s="208">
        <f t="shared" si="28"/>
        <v>49</v>
      </c>
      <c r="B66" s="209" t="s">
        <v>246</v>
      </c>
      <c r="C66" s="209" t="s">
        <v>247</v>
      </c>
      <c r="D66" s="209" t="s">
        <v>403</v>
      </c>
      <c r="E66" s="209" t="s">
        <v>248</v>
      </c>
      <c r="F66" s="209" t="s">
        <v>487</v>
      </c>
      <c r="G66" s="209">
        <f t="shared" si="23"/>
        <v>5227.13</v>
      </c>
      <c r="H66" s="208">
        <f t="shared" si="31"/>
        <v>22049</v>
      </c>
      <c r="I66" s="208" t="s">
        <v>69</v>
      </c>
      <c r="J66" s="209" t="str">
        <f>VLOOKUP(I66,Bidders!$A:$B,2, FALSE)</f>
        <v>CompanyName</v>
      </c>
      <c r="K66" s="209" t="str">
        <f>VLOOKUP(I66,Bidders!$A:$G,7, FALSE)</f>
        <v>Phone</v>
      </c>
      <c r="L66" s="209" t="str">
        <f>VLOOKUP(I66,Bidders!$A:$C,3,FALSE)&amp;VLOOKUP(I66,Bidders!$A:$D,4,FALSE)  &amp;VLOOKUP(I66,Bidders!$A:$E,5,FALSE) &amp;VLOOKUP(I66,Bidders!$A:$F,6, FALSE)</f>
        <v>Address1  City, State  ZipCode</v>
      </c>
      <c r="M66" s="209">
        <f t="shared" si="29"/>
        <v>-5227.13</v>
      </c>
      <c r="P66" s="209" t="e">
        <f>VLOOKUP(A66,Surplus!$A:$D,10,FALSE)</f>
        <v>#N/A</v>
      </c>
      <c r="AD66" s="209">
        <f t="shared" si="30"/>
        <v>3892.42</v>
      </c>
      <c r="AE66" s="209">
        <v>1159.71</v>
      </c>
      <c r="AF66" s="209">
        <v>175</v>
      </c>
      <c r="AG66" s="209">
        <v>5227.13</v>
      </c>
    </row>
    <row r="67" spans="1:572" s="208" customFormat="1" x14ac:dyDescent="0.2">
      <c r="A67" s="208">
        <f t="shared" si="28"/>
        <v>50</v>
      </c>
      <c r="B67" s="209" t="s">
        <v>249</v>
      </c>
      <c r="C67" s="209" t="s">
        <v>250</v>
      </c>
      <c r="D67" s="209" t="s">
        <v>400</v>
      </c>
      <c r="E67" s="209" t="s">
        <v>251</v>
      </c>
      <c r="F67" s="209" t="s">
        <v>486</v>
      </c>
      <c r="G67" s="209">
        <f t="shared" si="23"/>
        <v>10219.280000000001</v>
      </c>
      <c r="H67" s="208">
        <f t="shared" si="31"/>
        <v>22050</v>
      </c>
      <c r="I67" s="208" t="s">
        <v>69</v>
      </c>
      <c r="J67" s="209" t="str">
        <f>VLOOKUP(I67,Bidders!$A:$B,2, FALSE)</f>
        <v>CompanyName</v>
      </c>
      <c r="K67" s="209" t="str">
        <f>VLOOKUP(I67,Bidders!$A:$G,7, FALSE)</f>
        <v>Phone</v>
      </c>
      <c r="L67" s="209" t="str">
        <f>VLOOKUP(I67,Bidders!$A:$C,3,FALSE)&amp;VLOOKUP(I67,Bidders!$A:$D,4,FALSE)  &amp;VLOOKUP(I67,Bidders!$A:$E,5,FALSE) &amp;VLOOKUP(I67,Bidders!$A:$F,6, FALSE)</f>
        <v>Address1  City, State  ZipCode</v>
      </c>
      <c r="M67" s="209">
        <f t="shared" si="29"/>
        <v>-10219.280000000001</v>
      </c>
      <c r="P67" s="209">
        <v>0</v>
      </c>
      <c r="AD67" s="209">
        <f t="shared" si="30"/>
        <v>8296.91</v>
      </c>
      <c r="AE67" s="209">
        <v>1747.37</v>
      </c>
      <c r="AF67" s="209">
        <v>175</v>
      </c>
      <c r="AG67" s="209">
        <v>10219.280000000001</v>
      </c>
    </row>
    <row r="68" spans="1:572" s="208" customFormat="1" x14ac:dyDescent="0.2">
      <c r="A68" s="208">
        <f t="shared" si="28"/>
        <v>51</v>
      </c>
      <c r="B68" s="209" t="s">
        <v>252</v>
      </c>
      <c r="C68" s="209" t="s">
        <v>253</v>
      </c>
      <c r="D68" s="209" t="s">
        <v>400</v>
      </c>
      <c r="E68" s="209" t="s">
        <v>254</v>
      </c>
      <c r="F68" s="209" t="s">
        <v>485</v>
      </c>
      <c r="G68" s="209">
        <f t="shared" si="23"/>
        <v>3606.5</v>
      </c>
      <c r="H68" s="208">
        <f t="shared" si="31"/>
        <v>22051</v>
      </c>
      <c r="I68" s="208" t="s">
        <v>69</v>
      </c>
      <c r="J68" s="209" t="str">
        <f>VLOOKUP(I68,Bidders!$A:$B,2, FALSE)</f>
        <v>CompanyName</v>
      </c>
      <c r="K68" s="209" t="str">
        <f>VLOOKUP(I68,Bidders!$A:$G,7, FALSE)</f>
        <v>Phone</v>
      </c>
      <c r="L68" s="209" t="str">
        <f>VLOOKUP(I68,Bidders!$A:$C,3,FALSE)&amp;VLOOKUP(I68,Bidders!$A:$D,4,FALSE)  &amp;VLOOKUP(I68,Bidders!$A:$E,5,FALSE) &amp;VLOOKUP(I68,Bidders!$A:$F,6, FALSE)</f>
        <v>Address1  City, State  ZipCode</v>
      </c>
      <c r="M68" s="209">
        <f t="shared" si="29"/>
        <v>-3606.5</v>
      </c>
      <c r="P68" s="209">
        <v>0</v>
      </c>
      <c r="AD68" s="209">
        <f t="shared" si="30"/>
        <v>2801.37</v>
      </c>
      <c r="AE68" s="209">
        <v>630.13</v>
      </c>
      <c r="AF68" s="209">
        <v>175</v>
      </c>
      <c r="AG68" s="209">
        <v>3606.5</v>
      </c>
    </row>
    <row r="69" spans="1:572" s="30" customFormat="1" ht="31.5" x14ac:dyDescent="0.2">
      <c r="A69" s="30">
        <f t="shared" si="28"/>
        <v>52</v>
      </c>
      <c r="B69" s="31" t="s">
        <v>255</v>
      </c>
      <c r="C69" s="31" t="s">
        <v>256</v>
      </c>
      <c r="D69" s="38" t="s">
        <v>404</v>
      </c>
      <c r="E69" s="31" t="s">
        <v>258</v>
      </c>
      <c r="F69" s="38" t="s">
        <v>484</v>
      </c>
      <c r="G69" s="28">
        <f t="shared" si="23"/>
        <v>7649.47</v>
      </c>
      <c r="H69" s="30">
        <f t="shared" si="31"/>
        <v>22052</v>
      </c>
      <c r="I69" s="30" t="s">
        <v>565</v>
      </c>
      <c r="J69" s="31" t="str">
        <f>VLOOKUP(I69,Bidders!$A:$B,2, FALSE)</f>
        <v>CLEARLEAF SHORT ALTERNATIVE FUND, L.P.</v>
      </c>
      <c r="K69" s="31" t="str">
        <f>VLOOKUP(I69,Bidders!$A:$G,7, FALSE)</f>
        <v>(888) 908-8005</v>
      </c>
      <c r="L69" s="31" t="str">
        <f>VLOOKUP(I69,Bidders!$A:$C,3,FALSE)&amp;VLOOKUP(I69,Bidders!$A:$D,4,FALSE)  &amp;VLOOKUP(I69,Bidders!$A:$E,5,FALSE) &amp;VLOOKUP(I69,Bidders!$A:$F,6, FALSE)</f>
        <v>6000 BROWNSBORO PARK BLVD LOUISVILLE, KY 40207</v>
      </c>
      <c r="M69" s="32">
        <f t="shared" si="29"/>
        <v>183572.53</v>
      </c>
      <c r="N69" s="34">
        <v>191222</v>
      </c>
      <c r="O69" s="34"/>
      <c r="P69" s="28">
        <v>0</v>
      </c>
      <c r="Q69" s="72"/>
      <c r="R69" s="80"/>
      <c r="S69" s="76"/>
      <c r="T69" s="63"/>
      <c r="U69" s="68"/>
      <c r="V69" s="35"/>
      <c r="X69" s="49"/>
      <c r="Y69" s="63"/>
      <c r="Z69" s="51"/>
      <c r="AB69" s="49"/>
      <c r="AC69" s="63"/>
      <c r="AD69" s="66">
        <f t="shared" si="30"/>
        <v>5718.25</v>
      </c>
      <c r="AE69" s="32">
        <v>1756.22</v>
      </c>
      <c r="AF69" s="32">
        <v>175</v>
      </c>
      <c r="AG69" s="59">
        <v>7649.47</v>
      </c>
      <c r="AH69" s="63"/>
      <c r="AI69" s="51"/>
      <c r="AJ69" s="49"/>
      <c r="AK69" s="63"/>
      <c r="AL69" s="51"/>
      <c r="AP69" s="49"/>
      <c r="AQ69" s="56"/>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57"/>
      <c r="FX69" s="57"/>
      <c r="FY69" s="57"/>
      <c r="FZ69" s="57"/>
      <c r="GA69" s="57"/>
      <c r="GB69" s="57"/>
      <c r="GC69" s="57"/>
      <c r="GD69" s="57"/>
      <c r="GE69" s="57"/>
      <c r="GF69" s="57"/>
      <c r="GG69" s="57"/>
      <c r="GH69" s="57"/>
      <c r="GI69" s="57"/>
      <c r="GJ69" s="57"/>
      <c r="GK69" s="57"/>
      <c r="GL69" s="57"/>
      <c r="GM69" s="57"/>
      <c r="GN69" s="57"/>
      <c r="GO69" s="57"/>
      <c r="GP69" s="57"/>
      <c r="GQ69" s="57"/>
      <c r="GR69" s="57"/>
      <c r="GS69" s="57"/>
      <c r="GT69" s="57"/>
      <c r="GU69" s="57"/>
      <c r="GV69" s="57"/>
      <c r="GW69" s="57"/>
      <c r="GX69" s="57"/>
      <c r="GY69" s="57"/>
      <c r="GZ69" s="57"/>
      <c r="HA69" s="57"/>
      <c r="HB69" s="57"/>
      <c r="HC69" s="57"/>
      <c r="HD69" s="57"/>
      <c r="HE69" s="57"/>
      <c r="HF69" s="57"/>
      <c r="HG69" s="57"/>
      <c r="HH69" s="57"/>
      <c r="HI69" s="57"/>
      <c r="HJ69" s="57"/>
      <c r="HK69" s="57"/>
      <c r="HL69" s="57"/>
      <c r="HM69" s="57"/>
      <c r="HN69" s="57"/>
      <c r="HO69" s="57"/>
      <c r="HP69" s="57"/>
      <c r="HQ69" s="57"/>
      <c r="HR69" s="57"/>
      <c r="HS69" s="57"/>
      <c r="HT69" s="57"/>
      <c r="HU69" s="57"/>
      <c r="HV69" s="57"/>
      <c r="HW69" s="57"/>
      <c r="HX69" s="57"/>
      <c r="HY69" s="57"/>
      <c r="HZ69" s="57"/>
      <c r="IA69" s="57"/>
      <c r="IB69" s="57"/>
      <c r="IC69" s="57"/>
      <c r="ID69" s="57"/>
      <c r="IE69" s="57"/>
      <c r="IF69" s="57"/>
      <c r="IG69" s="57"/>
      <c r="IH69" s="57"/>
      <c r="II69" s="57"/>
      <c r="IJ69" s="57"/>
      <c r="IK69" s="57"/>
      <c r="IL69" s="57"/>
      <c r="IM69" s="57"/>
      <c r="IN69" s="57"/>
      <c r="IO69" s="57"/>
      <c r="IP69" s="57"/>
      <c r="IQ69" s="57"/>
      <c r="IR69" s="57"/>
      <c r="IS69" s="57"/>
      <c r="IT69" s="57"/>
      <c r="IU69" s="57"/>
      <c r="IV69" s="57"/>
      <c r="IW69" s="57"/>
      <c r="IX69" s="57"/>
      <c r="IY69" s="57"/>
      <c r="IZ69" s="57"/>
      <c r="JA69" s="57"/>
      <c r="JB69" s="57"/>
      <c r="JC69" s="57"/>
      <c r="JD69" s="57"/>
      <c r="JE69" s="57"/>
      <c r="JF69" s="57"/>
      <c r="JG69" s="57"/>
      <c r="JH69" s="57"/>
      <c r="JI69" s="57"/>
      <c r="JJ69" s="57"/>
      <c r="JK69" s="57"/>
      <c r="JL69" s="57"/>
      <c r="JM69" s="57"/>
      <c r="JN69" s="57"/>
      <c r="JO69" s="57"/>
      <c r="JP69" s="57"/>
      <c r="JQ69" s="57"/>
      <c r="JR69" s="57"/>
      <c r="JS69" s="57"/>
      <c r="JT69" s="57"/>
      <c r="JU69" s="57"/>
      <c r="JV69" s="57"/>
      <c r="JW69" s="57"/>
      <c r="JX69" s="57"/>
      <c r="JY69" s="57"/>
      <c r="JZ69" s="57"/>
      <c r="KA69" s="57"/>
      <c r="KB69" s="57"/>
      <c r="KC69" s="57"/>
      <c r="KD69" s="57"/>
      <c r="KE69" s="57"/>
      <c r="KF69" s="57"/>
      <c r="KG69" s="57"/>
      <c r="KH69" s="57"/>
      <c r="KI69" s="57"/>
      <c r="KJ69" s="57"/>
      <c r="KK69" s="57"/>
      <c r="KL69" s="57"/>
      <c r="KM69" s="57"/>
      <c r="KN69" s="57"/>
      <c r="KO69" s="57"/>
      <c r="KP69" s="57"/>
      <c r="KQ69" s="57"/>
      <c r="KR69" s="57"/>
      <c r="KS69" s="57"/>
      <c r="KT69" s="57"/>
      <c r="KU69" s="57"/>
      <c r="KV69" s="57"/>
      <c r="KW69" s="57"/>
      <c r="KX69" s="57"/>
      <c r="KY69" s="57"/>
      <c r="KZ69" s="57"/>
      <c r="LA69" s="57"/>
      <c r="LB69" s="57"/>
      <c r="LC69" s="57"/>
      <c r="LD69" s="57"/>
      <c r="LE69" s="57"/>
      <c r="LF69" s="57"/>
      <c r="LG69" s="57"/>
      <c r="LH69" s="57"/>
      <c r="LI69" s="57"/>
      <c r="LJ69" s="57"/>
      <c r="LK69" s="57"/>
      <c r="LL69" s="57"/>
      <c r="LM69" s="57"/>
      <c r="LN69" s="57"/>
      <c r="LO69" s="57"/>
      <c r="LP69" s="57"/>
      <c r="LQ69" s="57"/>
      <c r="LR69" s="57"/>
      <c r="LS69" s="57"/>
      <c r="LT69" s="57"/>
      <c r="LU69" s="57"/>
      <c r="LV69" s="57"/>
      <c r="LW69" s="57"/>
      <c r="LX69" s="57"/>
      <c r="LY69" s="57"/>
      <c r="LZ69" s="57"/>
      <c r="MA69" s="57"/>
      <c r="MB69" s="57"/>
      <c r="MC69" s="57"/>
      <c r="MD69" s="57"/>
      <c r="ME69" s="57"/>
      <c r="MF69" s="57"/>
      <c r="MG69" s="57"/>
      <c r="MH69" s="57"/>
      <c r="MI69" s="57"/>
      <c r="MJ69" s="57"/>
      <c r="MK69" s="57"/>
      <c r="ML69" s="57"/>
      <c r="MM69" s="57"/>
      <c r="MN69" s="57"/>
      <c r="MO69" s="57"/>
      <c r="MP69" s="57"/>
      <c r="MQ69" s="57"/>
      <c r="MR69" s="57"/>
      <c r="MS69" s="57"/>
      <c r="MT69" s="57"/>
      <c r="MU69" s="57"/>
      <c r="MV69" s="57"/>
      <c r="MW69" s="57"/>
      <c r="MX69" s="57"/>
      <c r="MY69" s="57"/>
      <c r="MZ69" s="57"/>
      <c r="NA69" s="57"/>
      <c r="NB69" s="57"/>
      <c r="NC69" s="57"/>
      <c r="ND69" s="57"/>
      <c r="NE69" s="57"/>
      <c r="NF69" s="57"/>
      <c r="NG69" s="57"/>
      <c r="NH69" s="57"/>
      <c r="NI69" s="57"/>
      <c r="NJ69" s="57"/>
      <c r="NK69" s="57"/>
      <c r="NL69" s="57"/>
      <c r="NM69" s="57"/>
      <c r="NN69" s="57"/>
      <c r="NO69" s="57"/>
      <c r="NP69" s="57"/>
      <c r="NQ69" s="57"/>
      <c r="NR69" s="57"/>
      <c r="NS69" s="57"/>
      <c r="NT69" s="57"/>
      <c r="NU69" s="57"/>
      <c r="NV69" s="57"/>
      <c r="NW69" s="57"/>
      <c r="NX69" s="57"/>
      <c r="NY69" s="57"/>
      <c r="NZ69" s="57"/>
      <c r="OA69" s="57"/>
      <c r="OB69" s="57"/>
      <c r="OC69" s="57"/>
      <c r="OD69" s="57"/>
      <c r="OE69" s="57"/>
      <c r="OF69" s="57"/>
      <c r="OG69" s="57"/>
      <c r="OH69" s="57"/>
      <c r="OI69" s="57"/>
      <c r="OJ69" s="57"/>
      <c r="OK69" s="57"/>
      <c r="OL69" s="57"/>
      <c r="OM69" s="57"/>
      <c r="ON69" s="57"/>
      <c r="OO69" s="57"/>
      <c r="OP69" s="57"/>
      <c r="OQ69" s="57"/>
      <c r="OR69" s="57"/>
      <c r="OS69" s="57"/>
      <c r="OT69" s="57"/>
      <c r="OU69" s="57"/>
      <c r="OV69" s="57"/>
      <c r="OW69" s="57"/>
      <c r="OX69" s="57"/>
      <c r="OY69" s="57"/>
      <c r="OZ69" s="57"/>
      <c r="PA69" s="57"/>
      <c r="PB69" s="57"/>
      <c r="PC69" s="57"/>
      <c r="PD69" s="57"/>
      <c r="PE69" s="57"/>
      <c r="PF69" s="57"/>
      <c r="PG69" s="57"/>
      <c r="PH69" s="57"/>
      <c r="PI69" s="57"/>
      <c r="PJ69" s="57"/>
      <c r="PK69" s="57"/>
      <c r="PL69" s="57"/>
      <c r="PM69" s="57"/>
      <c r="PN69" s="57"/>
      <c r="PO69" s="57"/>
      <c r="PP69" s="57"/>
      <c r="PQ69" s="57"/>
      <c r="PR69" s="57"/>
      <c r="PS69" s="57"/>
      <c r="PT69" s="57"/>
      <c r="PU69" s="57"/>
      <c r="PV69" s="57"/>
      <c r="PW69" s="57"/>
      <c r="PX69" s="57"/>
      <c r="PY69" s="57"/>
      <c r="PZ69" s="57"/>
      <c r="QA69" s="57"/>
      <c r="QB69" s="57"/>
      <c r="QC69" s="57"/>
      <c r="QD69" s="57"/>
      <c r="QE69" s="57"/>
      <c r="QF69" s="57"/>
      <c r="QG69" s="57"/>
      <c r="QH69" s="57"/>
      <c r="QI69" s="57"/>
      <c r="QJ69" s="57"/>
      <c r="QK69" s="57"/>
      <c r="QL69" s="57"/>
      <c r="QM69" s="57"/>
      <c r="QN69" s="57"/>
      <c r="QO69" s="57"/>
      <c r="QP69" s="57"/>
      <c r="QQ69" s="57"/>
      <c r="QR69" s="57"/>
      <c r="QS69" s="57"/>
      <c r="QT69" s="57"/>
      <c r="QU69" s="57"/>
      <c r="QV69" s="57"/>
      <c r="QW69" s="57"/>
      <c r="QX69" s="57"/>
      <c r="QY69" s="57"/>
      <c r="QZ69" s="57"/>
      <c r="RA69" s="57"/>
      <c r="RB69" s="57"/>
      <c r="RC69" s="57"/>
      <c r="RD69" s="57"/>
      <c r="RE69" s="57"/>
      <c r="RF69" s="57"/>
      <c r="RG69" s="57"/>
      <c r="RH69" s="57"/>
      <c r="RI69" s="57"/>
      <c r="RJ69" s="57"/>
      <c r="RK69" s="57"/>
      <c r="RL69" s="57"/>
      <c r="RM69" s="57"/>
      <c r="RN69" s="57"/>
      <c r="RO69" s="57"/>
      <c r="RP69" s="57"/>
      <c r="RQ69" s="57"/>
      <c r="RR69" s="57"/>
      <c r="RS69" s="57"/>
      <c r="RT69" s="57"/>
      <c r="RU69" s="57"/>
      <c r="RV69" s="57"/>
      <c r="RW69" s="57"/>
      <c r="RX69" s="57"/>
      <c r="RY69" s="57"/>
      <c r="RZ69" s="57"/>
      <c r="SA69" s="57"/>
      <c r="SB69" s="57"/>
      <c r="SC69" s="57"/>
      <c r="SD69" s="57"/>
      <c r="SE69" s="57"/>
      <c r="SF69" s="57"/>
      <c r="SG69" s="57"/>
      <c r="SH69" s="57"/>
      <c r="SI69" s="57"/>
      <c r="SJ69" s="57"/>
      <c r="SK69" s="57"/>
      <c r="SL69" s="57"/>
      <c r="SM69" s="57"/>
      <c r="SN69" s="57"/>
      <c r="SO69" s="57"/>
      <c r="SP69" s="57"/>
      <c r="SQ69" s="57"/>
      <c r="SR69" s="57"/>
      <c r="SS69" s="57"/>
      <c r="ST69" s="57"/>
      <c r="SU69" s="57"/>
      <c r="SV69" s="57"/>
      <c r="SW69" s="57"/>
      <c r="SX69" s="57"/>
      <c r="SY69" s="57"/>
      <c r="SZ69" s="57"/>
      <c r="TA69" s="57"/>
      <c r="TB69" s="57"/>
      <c r="TC69" s="57"/>
      <c r="TD69" s="57"/>
      <c r="TE69" s="57"/>
      <c r="TF69" s="57"/>
      <c r="TG69" s="57"/>
      <c r="TH69" s="57"/>
      <c r="TI69" s="57"/>
      <c r="TJ69" s="57"/>
      <c r="TK69" s="57"/>
      <c r="TL69" s="57"/>
      <c r="TM69" s="57"/>
      <c r="TN69" s="57"/>
      <c r="TO69" s="57"/>
      <c r="TP69" s="57"/>
      <c r="TQ69" s="57"/>
      <c r="TR69" s="57"/>
      <c r="TS69" s="57"/>
      <c r="TT69" s="57"/>
      <c r="TU69" s="57"/>
      <c r="TV69" s="57"/>
      <c r="TW69" s="57"/>
      <c r="TX69" s="57"/>
      <c r="TY69" s="57"/>
      <c r="TZ69" s="57"/>
      <c r="UA69" s="57"/>
      <c r="UB69" s="57"/>
      <c r="UC69" s="57"/>
      <c r="UD69" s="57"/>
      <c r="UE69" s="57"/>
      <c r="UF69" s="57"/>
      <c r="UG69" s="57"/>
      <c r="UH69" s="57"/>
      <c r="UI69" s="57"/>
      <c r="UJ69" s="57"/>
      <c r="UK69" s="57"/>
      <c r="UL69" s="57"/>
      <c r="UM69" s="57"/>
      <c r="UN69" s="57"/>
      <c r="UO69" s="57"/>
      <c r="UP69" s="57"/>
      <c r="UQ69" s="57"/>
      <c r="UR69" s="57"/>
      <c r="US69" s="57"/>
      <c r="UT69" s="57"/>
      <c r="UU69" s="57"/>
      <c r="UV69" s="57"/>
      <c r="UW69" s="57"/>
      <c r="UX69" s="57"/>
      <c r="UY69" s="57"/>
      <c r="UZ69" s="57"/>
    </row>
    <row r="70" spans="1:572" s="208" customFormat="1" x14ac:dyDescent="0.2">
      <c r="A70" s="208">
        <f t="shared" si="28"/>
        <v>53</v>
      </c>
      <c r="B70" s="209" t="s">
        <v>259</v>
      </c>
      <c r="C70" s="209" t="s">
        <v>260</v>
      </c>
      <c r="D70" s="209" t="s">
        <v>405</v>
      </c>
      <c r="E70" s="209" t="s">
        <v>261</v>
      </c>
      <c r="F70" s="209" t="s">
        <v>483</v>
      </c>
      <c r="G70" s="209">
        <f t="shared" si="23"/>
        <v>13918.71</v>
      </c>
      <c r="H70" s="208">
        <f t="shared" si="31"/>
        <v>22053</v>
      </c>
      <c r="I70" s="208" t="s">
        <v>69</v>
      </c>
      <c r="J70" s="209" t="str">
        <f>VLOOKUP(I70,Bidders!$A:$B,2, FALSE)</f>
        <v>CompanyName</v>
      </c>
      <c r="K70" s="209" t="str">
        <f>VLOOKUP(I70,Bidders!$A:$G,7, FALSE)</f>
        <v>Phone</v>
      </c>
      <c r="L70" s="209" t="str">
        <f>VLOOKUP(I70,Bidders!$A:$C,3,FALSE)&amp;VLOOKUP(I70,Bidders!$A:$D,4,FALSE)  &amp;VLOOKUP(I70,Bidders!$A:$E,5,FALSE) &amp;VLOOKUP(I70,Bidders!$A:$F,6, FALSE)</f>
        <v>Address1  City, State  ZipCode</v>
      </c>
      <c r="M70" s="209">
        <f t="shared" si="29"/>
        <v>-13918.71</v>
      </c>
      <c r="P70" s="209" t="e">
        <f>VLOOKUP(A70,Surplus!$A:$D,10,FALSE)</f>
        <v>#N/A</v>
      </c>
      <c r="AD70" s="209">
        <f t="shared" si="30"/>
        <v>10487.34</v>
      </c>
      <c r="AE70" s="209">
        <v>3256.37</v>
      </c>
      <c r="AF70" s="209">
        <v>175</v>
      </c>
      <c r="AG70" s="209">
        <v>13918.71</v>
      </c>
    </row>
    <row r="71" spans="1:572" s="30" customFormat="1" ht="31.5" x14ac:dyDescent="0.2">
      <c r="A71" s="30">
        <f t="shared" si="28"/>
        <v>54</v>
      </c>
      <c r="B71" s="31" t="s">
        <v>262</v>
      </c>
      <c r="C71" s="38" t="s">
        <v>543</v>
      </c>
      <c r="D71" s="38" t="s">
        <v>406</v>
      </c>
      <c r="E71" s="31" t="s">
        <v>257</v>
      </c>
      <c r="F71" s="38" t="s">
        <v>482</v>
      </c>
      <c r="G71" s="28">
        <f t="shared" si="23"/>
        <v>7607.25</v>
      </c>
      <c r="H71" s="30">
        <f t="shared" si="31"/>
        <v>22054</v>
      </c>
      <c r="I71" s="30" t="s">
        <v>565</v>
      </c>
      <c r="J71" s="31" t="str">
        <f>VLOOKUP(I71,Bidders!$A:$B,2, FALSE)</f>
        <v>CLEARLEAF SHORT ALTERNATIVE FUND, L.P.</v>
      </c>
      <c r="K71" s="31" t="str">
        <f>VLOOKUP(I71,Bidders!$A:$G,7, FALSE)</f>
        <v>(888) 908-8005</v>
      </c>
      <c r="L71" s="31" t="str">
        <f>VLOOKUP(I71,Bidders!$A:$C,3,FALSE)&amp;VLOOKUP(I71,Bidders!$A:$D,4,FALSE)  &amp;VLOOKUP(I71,Bidders!$A:$E,5,FALSE) &amp;VLOOKUP(I71,Bidders!$A:$F,6, FALSE)</f>
        <v>6000 BROWNSBORO PARK BLVD LOUISVILLE, KY 40207</v>
      </c>
      <c r="M71" s="32">
        <f t="shared" si="29"/>
        <v>128515.75</v>
      </c>
      <c r="N71" s="34">
        <v>136123</v>
      </c>
      <c r="O71" s="34"/>
      <c r="P71" s="28">
        <v>0</v>
      </c>
      <c r="Q71" s="72"/>
      <c r="R71" s="80"/>
      <c r="S71" s="76"/>
      <c r="T71" s="63"/>
      <c r="U71" s="68"/>
      <c r="V71" s="35"/>
      <c r="X71" s="49"/>
      <c r="Y71" s="63"/>
      <c r="Z71" s="51"/>
      <c r="AB71" s="49"/>
      <c r="AC71" s="63"/>
      <c r="AD71" s="66">
        <f t="shared" si="30"/>
        <v>5702.5</v>
      </c>
      <c r="AE71" s="32">
        <v>1729.75</v>
      </c>
      <c r="AF71" s="32">
        <v>175</v>
      </c>
      <c r="AG71" s="59">
        <v>7607.25</v>
      </c>
      <c r="AH71" s="63"/>
      <c r="AI71" s="51"/>
      <c r="AJ71" s="49"/>
      <c r="AK71" s="63"/>
      <c r="AL71" s="51"/>
      <c r="AP71" s="49"/>
      <c r="AQ71" s="56"/>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c r="FG71" s="57"/>
      <c r="FH71" s="57"/>
      <c r="FI71" s="57"/>
      <c r="FJ71" s="57"/>
      <c r="FK71" s="57"/>
      <c r="FL71" s="57"/>
      <c r="FM71" s="57"/>
      <c r="FN71" s="57"/>
      <c r="FO71" s="57"/>
      <c r="FP71" s="57"/>
      <c r="FQ71" s="57"/>
      <c r="FR71" s="57"/>
      <c r="FS71" s="57"/>
      <c r="FT71" s="57"/>
      <c r="FU71" s="57"/>
      <c r="FV71" s="57"/>
      <c r="FW71" s="57"/>
      <c r="FX71" s="57"/>
      <c r="FY71" s="57"/>
      <c r="FZ71" s="57"/>
      <c r="GA71" s="57"/>
      <c r="GB71" s="57"/>
      <c r="GC71" s="57"/>
      <c r="GD71" s="57"/>
      <c r="GE71" s="57"/>
      <c r="GF71" s="57"/>
      <c r="GG71" s="57"/>
      <c r="GH71" s="57"/>
      <c r="GI71" s="57"/>
      <c r="GJ71" s="57"/>
      <c r="GK71" s="57"/>
      <c r="GL71" s="57"/>
      <c r="GM71" s="57"/>
      <c r="GN71" s="57"/>
      <c r="GO71" s="57"/>
      <c r="GP71" s="57"/>
      <c r="GQ71" s="57"/>
      <c r="GR71" s="57"/>
      <c r="GS71" s="57"/>
      <c r="GT71" s="57"/>
      <c r="GU71" s="57"/>
      <c r="GV71" s="57"/>
      <c r="GW71" s="57"/>
      <c r="GX71" s="57"/>
      <c r="GY71" s="57"/>
      <c r="GZ71" s="57"/>
      <c r="HA71" s="57"/>
      <c r="HB71" s="57"/>
      <c r="HC71" s="57"/>
      <c r="HD71" s="57"/>
      <c r="HE71" s="57"/>
      <c r="HF71" s="57"/>
      <c r="HG71" s="57"/>
      <c r="HH71" s="57"/>
      <c r="HI71" s="57"/>
      <c r="HJ71" s="57"/>
      <c r="HK71" s="57"/>
      <c r="HL71" s="57"/>
      <c r="HM71" s="57"/>
      <c r="HN71" s="57"/>
      <c r="HO71" s="57"/>
      <c r="HP71" s="57"/>
      <c r="HQ71" s="57"/>
      <c r="HR71" s="57"/>
      <c r="HS71" s="57"/>
      <c r="HT71" s="57"/>
      <c r="HU71" s="57"/>
      <c r="HV71" s="57"/>
      <c r="HW71" s="57"/>
      <c r="HX71" s="57"/>
      <c r="HY71" s="57"/>
      <c r="HZ71" s="57"/>
      <c r="IA71" s="57"/>
      <c r="IB71" s="57"/>
      <c r="IC71" s="57"/>
      <c r="ID71" s="57"/>
      <c r="IE71" s="57"/>
      <c r="IF71" s="57"/>
      <c r="IG71" s="57"/>
      <c r="IH71" s="57"/>
      <c r="II71" s="57"/>
      <c r="IJ71" s="57"/>
      <c r="IK71" s="57"/>
      <c r="IL71" s="57"/>
      <c r="IM71" s="57"/>
      <c r="IN71" s="57"/>
      <c r="IO71" s="57"/>
      <c r="IP71" s="57"/>
      <c r="IQ71" s="57"/>
      <c r="IR71" s="57"/>
      <c r="IS71" s="57"/>
      <c r="IT71" s="57"/>
      <c r="IU71" s="57"/>
      <c r="IV71" s="57"/>
      <c r="IW71" s="57"/>
      <c r="IX71" s="57"/>
      <c r="IY71" s="57"/>
      <c r="IZ71" s="57"/>
      <c r="JA71" s="57"/>
      <c r="JB71" s="57"/>
      <c r="JC71" s="57"/>
      <c r="JD71" s="57"/>
      <c r="JE71" s="57"/>
      <c r="JF71" s="57"/>
      <c r="JG71" s="57"/>
      <c r="JH71" s="57"/>
      <c r="JI71" s="57"/>
      <c r="JJ71" s="57"/>
      <c r="JK71" s="57"/>
      <c r="JL71" s="57"/>
      <c r="JM71" s="57"/>
      <c r="JN71" s="57"/>
      <c r="JO71" s="57"/>
      <c r="JP71" s="57"/>
      <c r="JQ71" s="57"/>
      <c r="JR71" s="57"/>
      <c r="JS71" s="57"/>
      <c r="JT71" s="57"/>
      <c r="JU71" s="57"/>
      <c r="JV71" s="57"/>
      <c r="JW71" s="57"/>
      <c r="JX71" s="57"/>
      <c r="JY71" s="57"/>
      <c r="JZ71" s="57"/>
      <c r="KA71" s="57"/>
      <c r="KB71" s="57"/>
      <c r="KC71" s="57"/>
      <c r="KD71" s="57"/>
      <c r="KE71" s="57"/>
      <c r="KF71" s="57"/>
      <c r="KG71" s="57"/>
      <c r="KH71" s="57"/>
      <c r="KI71" s="57"/>
      <c r="KJ71" s="57"/>
      <c r="KK71" s="57"/>
      <c r="KL71" s="57"/>
      <c r="KM71" s="57"/>
      <c r="KN71" s="57"/>
      <c r="KO71" s="57"/>
      <c r="KP71" s="57"/>
      <c r="KQ71" s="57"/>
      <c r="KR71" s="57"/>
      <c r="KS71" s="57"/>
      <c r="KT71" s="57"/>
      <c r="KU71" s="57"/>
      <c r="KV71" s="57"/>
      <c r="KW71" s="57"/>
      <c r="KX71" s="57"/>
      <c r="KY71" s="57"/>
      <c r="KZ71" s="57"/>
      <c r="LA71" s="57"/>
      <c r="LB71" s="57"/>
      <c r="LC71" s="57"/>
      <c r="LD71" s="57"/>
      <c r="LE71" s="57"/>
      <c r="LF71" s="57"/>
      <c r="LG71" s="57"/>
      <c r="LH71" s="57"/>
      <c r="LI71" s="57"/>
      <c r="LJ71" s="57"/>
      <c r="LK71" s="57"/>
      <c r="LL71" s="57"/>
      <c r="LM71" s="57"/>
      <c r="LN71" s="57"/>
      <c r="LO71" s="57"/>
      <c r="LP71" s="57"/>
      <c r="LQ71" s="57"/>
      <c r="LR71" s="57"/>
      <c r="LS71" s="57"/>
      <c r="LT71" s="57"/>
      <c r="LU71" s="57"/>
      <c r="LV71" s="57"/>
      <c r="LW71" s="57"/>
      <c r="LX71" s="57"/>
      <c r="LY71" s="57"/>
      <c r="LZ71" s="57"/>
      <c r="MA71" s="57"/>
      <c r="MB71" s="57"/>
      <c r="MC71" s="57"/>
      <c r="MD71" s="57"/>
      <c r="ME71" s="57"/>
      <c r="MF71" s="57"/>
      <c r="MG71" s="57"/>
      <c r="MH71" s="57"/>
      <c r="MI71" s="57"/>
      <c r="MJ71" s="57"/>
      <c r="MK71" s="57"/>
      <c r="ML71" s="57"/>
      <c r="MM71" s="57"/>
      <c r="MN71" s="57"/>
      <c r="MO71" s="57"/>
      <c r="MP71" s="57"/>
      <c r="MQ71" s="57"/>
      <c r="MR71" s="57"/>
      <c r="MS71" s="57"/>
      <c r="MT71" s="57"/>
      <c r="MU71" s="57"/>
      <c r="MV71" s="57"/>
      <c r="MW71" s="57"/>
      <c r="MX71" s="57"/>
      <c r="MY71" s="57"/>
      <c r="MZ71" s="57"/>
      <c r="NA71" s="57"/>
      <c r="NB71" s="57"/>
      <c r="NC71" s="57"/>
      <c r="ND71" s="57"/>
      <c r="NE71" s="57"/>
      <c r="NF71" s="57"/>
      <c r="NG71" s="57"/>
      <c r="NH71" s="57"/>
      <c r="NI71" s="57"/>
      <c r="NJ71" s="57"/>
      <c r="NK71" s="57"/>
      <c r="NL71" s="57"/>
      <c r="NM71" s="57"/>
      <c r="NN71" s="57"/>
      <c r="NO71" s="57"/>
      <c r="NP71" s="57"/>
      <c r="NQ71" s="57"/>
      <c r="NR71" s="57"/>
      <c r="NS71" s="57"/>
      <c r="NT71" s="57"/>
      <c r="NU71" s="57"/>
      <c r="NV71" s="57"/>
      <c r="NW71" s="57"/>
      <c r="NX71" s="57"/>
      <c r="NY71" s="57"/>
      <c r="NZ71" s="57"/>
      <c r="OA71" s="57"/>
      <c r="OB71" s="57"/>
      <c r="OC71" s="57"/>
      <c r="OD71" s="57"/>
      <c r="OE71" s="57"/>
      <c r="OF71" s="57"/>
      <c r="OG71" s="57"/>
      <c r="OH71" s="57"/>
      <c r="OI71" s="57"/>
      <c r="OJ71" s="57"/>
      <c r="OK71" s="57"/>
      <c r="OL71" s="57"/>
      <c r="OM71" s="57"/>
      <c r="ON71" s="57"/>
      <c r="OO71" s="57"/>
      <c r="OP71" s="57"/>
      <c r="OQ71" s="57"/>
      <c r="OR71" s="57"/>
      <c r="OS71" s="57"/>
      <c r="OT71" s="57"/>
      <c r="OU71" s="57"/>
      <c r="OV71" s="57"/>
      <c r="OW71" s="57"/>
      <c r="OX71" s="57"/>
      <c r="OY71" s="57"/>
      <c r="OZ71" s="57"/>
      <c r="PA71" s="57"/>
      <c r="PB71" s="57"/>
      <c r="PC71" s="57"/>
      <c r="PD71" s="57"/>
      <c r="PE71" s="57"/>
      <c r="PF71" s="57"/>
      <c r="PG71" s="57"/>
      <c r="PH71" s="57"/>
      <c r="PI71" s="57"/>
      <c r="PJ71" s="57"/>
      <c r="PK71" s="57"/>
      <c r="PL71" s="57"/>
      <c r="PM71" s="57"/>
      <c r="PN71" s="57"/>
      <c r="PO71" s="57"/>
      <c r="PP71" s="57"/>
      <c r="PQ71" s="57"/>
      <c r="PR71" s="57"/>
      <c r="PS71" s="57"/>
      <c r="PT71" s="57"/>
      <c r="PU71" s="57"/>
      <c r="PV71" s="57"/>
      <c r="PW71" s="57"/>
      <c r="PX71" s="57"/>
      <c r="PY71" s="57"/>
      <c r="PZ71" s="57"/>
      <c r="QA71" s="57"/>
      <c r="QB71" s="57"/>
      <c r="QC71" s="57"/>
      <c r="QD71" s="57"/>
      <c r="QE71" s="57"/>
      <c r="QF71" s="57"/>
      <c r="QG71" s="57"/>
      <c r="QH71" s="57"/>
      <c r="QI71" s="57"/>
      <c r="QJ71" s="57"/>
      <c r="QK71" s="57"/>
      <c r="QL71" s="57"/>
      <c r="QM71" s="57"/>
      <c r="QN71" s="57"/>
      <c r="QO71" s="57"/>
      <c r="QP71" s="57"/>
      <c r="QQ71" s="57"/>
      <c r="QR71" s="57"/>
      <c r="QS71" s="57"/>
      <c r="QT71" s="57"/>
      <c r="QU71" s="57"/>
      <c r="QV71" s="57"/>
      <c r="QW71" s="57"/>
      <c r="QX71" s="57"/>
      <c r="QY71" s="57"/>
      <c r="QZ71" s="57"/>
      <c r="RA71" s="57"/>
      <c r="RB71" s="57"/>
      <c r="RC71" s="57"/>
      <c r="RD71" s="57"/>
      <c r="RE71" s="57"/>
      <c r="RF71" s="57"/>
      <c r="RG71" s="57"/>
      <c r="RH71" s="57"/>
      <c r="RI71" s="57"/>
      <c r="RJ71" s="57"/>
      <c r="RK71" s="57"/>
      <c r="RL71" s="57"/>
      <c r="RM71" s="57"/>
      <c r="RN71" s="57"/>
      <c r="RO71" s="57"/>
      <c r="RP71" s="57"/>
      <c r="RQ71" s="57"/>
      <c r="RR71" s="57"/>
      <c r="RS71" s="57"/>
      <c r="RT71" s="57"/>
      <c r="RU71" s="57"/>
      <c r="RV71" s="57"/>
      <c r="RW71" s="57"/>
      <c r="RX71" s="57"/>
      <c r="RY71" s="57"/>
      <c r="RZ71" s="57"/>
      <c r="SA71" s="57"/>
      <c r="SB71" s="57"/>
      <c r="SC71" s="57"/>
      <c r="SD71" s="57"/>
      <c r="SE71" s="57"/>
      <c r="SF71" s="57"/>
      <c r="SG71" s="57"/>
      <c r="SH71" s="57"/>
      <c r="SI71" s="57"/>
      <c r="SJ71" s="57"/>
      <c r="SK71" s="57"/>
      <c r="SL71" s="57"/>
      <c r="SM71" s="57"/>
      <c r="SN71" s="57"/>
      <c r="SO71" s="57"/>
      <c r="SP71" s="57"/>
      <c r="SQ71" s="57"/>
      <c r="SR71" s="57"/>
      <c r="SS71" s="57"/>
      <c r="ST71" s="57"/>
      <c r="SU71" s="57"/>
      <c r="SV71" s="57"/>
      <c r="SW71" s="57"/>
      <c r="SX71" s="57"/>
      <c r="SY71" s="57"/>
      <c r="SZ71" s="57"/>
      <c r="TA71" s="57"/>
      <c r="TB71" s="57"/>
      <c r="TC71" s="57"/>
      <c r="TD71" s="57"/>
      <c r="TE71" s="57"/>
      <c r="TF71" s="57"/>
      <c r="TG71" s="57"/>
      <c r="TH71" s="57"/>
      <c r="TI71" s="57"/>
      <c r="TJ71" s="57"/>
      <c r="TK71" s="57"/>
      <c r="TL71" s="57"/>
      <c r="TM71" s="57"/>
      <c r="TN71" s="57"/>
      <c r="TO71" s="57"/>
      <c r="TP71" s="57"/>
      <c r="TQ71" s="57"/>
      <c r="TR71" s="57"/>
      <c r="TS71" s="57"/>
      <c r="TT71" s="57"/>
      <c r="TU71" s="57"/>
      <c r="TV71" s="57"/>
      <c r="TW71" s="57"/>
      <c r="TX71" s="57"/>
      <c r="TY71" s="57"/>
      <c r="TZ71" s="57"/>
      <c r="UA71" s="57"/>
      <c r="UB71" s="57"/>
      <c r="UC71" s="57"/>
      <c r="UD71" s="57"/>
      <c r="UE71" s="57"/>
      <c r="UF71" s="57"/>
      <c r="UG71" s="57"/>
      <c r="UH71" s="57"/>
      <c r="UI71" s="57"/>
      <c r="UJ71" s="57"/>
      <c r="UK71" s="57"/>
      <c r="UL71" s="57"/>
      <c r="UM71" s="57"/>
      <c r="UN71" s="57"/>
      <c r="UO71" s="57"/>
      <c r="UP71" s="57"/>
      <c r="UQ71" s="57"/>
      <c r="UR71" s="57"/>
      <c r="US71" s="57"/>
      <c r="UT71" s="57"/>
      <c r="UU71" s="57"/>
      <c r="UV71" s="57"/>
      <c r="UW71" s="57"/>
      <c r="UX71" s="57"/>
      <c r="UY71" s="57"/>
      <c r="UZ71" s="57"/>
    </row>
    <row r="72" spans="1:572" s="208" customFormat="1" ht="31.5" x14ac:dyDescent="0.2">
      <c r="A72" s="208">
        <f t="shared" si="28"/>
        <v>55</v>
      </c>
      <c r="B72" s="209" t="s">
        <v>263</v>
      </c>
      <c r="C72" s="221" t="s">
        <v>552</v>
      </c>
      <c r="D72" s="209" t="s">
        <v>407</v>
      </c>
      <c r="E72" s="209" t="s">
        <v>264</v>
      </c>
      <c r="F72" s="209" t="s">
        <v>481</v>
      </c>
      <c r="G72" s="209">
        <f t="shared" si="23"/>
        <v>4935.6400000000003</v>
      </c>
      <c r="H72" s="208">
        <f t="shared" si="31"/>
        <v>22055</v>
      </c>
      <c r="I72" s="208" t="s">
        <v>69</v>
      </c>
      <c r="J72" s="209" t="str">
        <f>VLOOKUP(I72,Bidders!$A:$B,2, FALSE)</f>
        <v>CompanyName</v>
      </c>
      <c r="K72" s="209" t="str">
        <f>VLOOKUP(I72,Bidders!$A:$G,7, FALSE)</f>
        <v>Phone</v>
      </c>
      <c r="L72" s="209" t="str">
        <f>VLOOKUP(I72,Bidders!$A:$C,3,FALSE)&amp;VLOOKUP(I72,Bidders!$A:$D,4,FALSE)  &amp;VLOOKUP(I72,Bidders!$A:$E,5,FALSE) &amp;VLOOKUP(I72,Bidders!$A:$F,6, FALSE)</f>
        <v>Address1  City, State  ZipCode</v>
      </c>
      <c r="M72" s="209">
        <f t="shared" si="29"/>
        <v>-4935.6400000000003</v>
      </c>
      <c r="P72" s="209" t="e">
        <f>VLOOKUP(A72,Surplus!$A:$D,10,FALSE)</f>
        <v>#N/A</v>
      </c>
      <c r="AD72" s="209">
        <f t="shared" si="30"/>
        <v>3850.34</v>
      </c>
      <c r="AE72" s="209">
        <v>910.3</v>
      </c>
      <c r="AF72" s="209">
        <v>175</v>
      </c>
      <c r="AG72" s="209">
        <v>4935.6400000000003</v>
      </c>
    </row>
    <row r="73" spans="1:572" s="208" customFormat="1" x14ac:dyDescent="0.2">
      <c r="A73" s="208">
        <f t="shared" si="28"/>
        <v>56</v>
      </c>
      <c r="B73" s="209" t="s">
        <v>265</v>
      </c>
      <c r="C73" s="209" t="s">
        <v>544</v>
      </c>
      <c r="D73" s="209" t="s">
        <v>408</v>
      </c>
      <c r="E73" s="209" t="s">
        <v>266</v>
      </c>
      <c r="F73" s="209" t="s">
        <v>480</v>
      </c>
      <c r="G73" s="209">
        <f t="shared" si="23"/>
        <v>2377.81</v>
      </c>
      <c r="H73" s="208">
        <f t="shared" si="31"/>
        <v>22056</v>
      </c>
      <c r="I73" s="208" t="s">
        <v>69</v>
      </c>
      <c r="J73" s="209" t="str">
        <f>VLOOKUP(I73,Bidders!$A:$B,2, FALSE)</f>
        <v>CompanyName</v>
      </c>
      <c r="K73" s="209" t="str">
        <f>VLOOKUP(I73,Bidders!$A:$G,7, FALSE)</f>
        <v>Phone</v>
      </c>
      <c r="L73" s="209" t="str">
        <f>VLOOKUP(I73,Bidders!$A:$C,3,FALSE)&amp;VLOOKUP(I73,Bidders!$A:$D,4,FALSE)  &amp;VLOOKUP(I73,Bidders!$A:$E,5,FALSE) &amp;VLOOKUP(I73,Bidders!$A:$F,6, FALSE)</f>
        <v>Address1  City, State  ZipCode</v>
      </c>
      <c r="M73" s="209">
        <f t="shared" si="29"/>
        <v>-2377.81</v>
      </c>
      <c r="P73" s="209" t="e">
        <f>VLOOKUP(A73,Surplus!$A:$D,10,FALSE)</f>
        <v>#N/A</v>
      </c>
      <c r="AD73" s="209">
        <f t="shared" si="30"/>
        <v>1674.84</v>
      </c>
      <c r="AE73" s="209">
        <v>527.97</v>
      </c>
      <c r="AF73" s="209">
        <v>175</v>
      </c>
      <c r="AG73" s="209">
        <v>2377.81</v>
      </c>
    </row>
    <row r="74" spans="1:572" s="30" customFormat="1" ht="31.5" x14ac:dyDescent="0.2">
      <c r="A74" s="30">
        <f t="shared" si="28"/>
        <v>57</v>
      </c>
      <c r="B74" s="31" t="s">
        <v>267</v>
      </c>
      <c r="C74" s="31" t="s">
        <v>268</v>
      </c>
      <c r="D74" s="38" t="s">
        <v>409</v>
      </c>
      <c r="E74" s="31" t="s">
        <v>269</v>
      </c>
      <c r="F74" s="38" t="s">
        <v>479</v>
      </c>
      <c r="G74" s="28">
        <f t="shared" si="23"/>
        <v>16997.37</v>
      </c>
      <c r="H74" s="30">
        <f t="shared" si="31"/>
        <v>22057</v>
      </c>
      <c r="I74" s="30" t="s">
        <v>584</v>
      </c>
      <c r="J74" s="31" t="str">
        <f>VLOOKUP(I74,Bidders!$A:$B,2, FALSE)</f>
        <v>THOMAS BUNGER</v>
      </c>
      <c r="K74" s="31" t="str">
        <f>VLOOKUP(I74,Bidders!$A:$G,7, FALSE)</f>
        <v>(812) 322-2487</v>
      </c>
      <c r="L74" s="31" t="str">
        <f>VLOOKUP(I74,Bidders!$A:$C,3,FALSE)&amp;VLOOKUP(I74,Bidders!$A:$D,4,FALSE)  &amp;VLOOKUP(I74,Bidders!$A:$E,5,FALSE) &amp;VLOOKUP(I74,Bidders!$A:$F,6, FALSE)</f>
        <v>2043 S RAMSEY DRIVE BLOOMINGTON, IN 47401</v>
      </c>
      <c r="M74" s="32">
        <f t="shared" si="29"/>
        <v>158113.63</v>
      </c>
      <c r="N74" s="34">
        <v>175111</v>
      </c>
      <c r="O74" s="34"/>
      <c r="P74" s="28">
        <v>0</v>
      </c>
      <c r="Q74" s="72"/>
      <c r="R74" s="80"/>
      <c r="S74" s="76"/>
      <c r="T74" s="63"/>
      <c r="U74" s="68"/>
      <c r="V74" s="35"/>
      <c r="X74" s="49"/>
      <c r="Y74" s="63"/>
      <c r="Z74" s="51"/>
      <c r="AB74" s="49"/>
      <c r="AC74" s="63"/>
      <c r="AD74" s="66">
        <f t="shared" si="30"/>
        <v>14010.609999999999</v>
      </c>
      <c r="AE74" s="32">
        <v>2811.76</v>
      </c>
      <c r="AF74" s="32">
        <v>175</v>
      </c>
      <c r="AG74" s="59">
        <v>16997.37</v>
      </c>
      <c r="AH74" s="63"/>
      <c r="AI74" s="51"/>
      <c r="AJ74" s="49"/>
      <c r="AK74" s="63"/>
      <c r="AL74" s="51"/>
      <c r="AP74" s="49"/>
      <c r="AQ74" s="56"/>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c r="FY74" s="57"/>
      <c r="FZ74" s="57"/>
      <c r="GA74" s="57"/>
      <c r="GB74" s="57"/>
      <c r="GC74" s="57"/>
      <c r="GD74" s="57"/>
      <c r="GE74" s="57"/>
      <c r="GF74" s="57"/>
      <c r="GG74" s="57"/>
      <c r="GH74" s="57"/>
      <c r="GI74" s="57"/>
      <c r="GJ74" s="57"/>
      <c r="GK74" s="57"/>
      <c r="GL74" s="57"/>
      <c r="GM74" s="57"/>
      <c r="GN74" s="57"/>
      <c r="GO74" s="57"/>
      <c r="GP74" s="57"/>
      <c r="GQ74" s="57"/>
      <c r="GR74" s="57"/>
      <c r="GS74" s="57"/>
      <c r="GT74" s="57"/>
      <c r="GU74" s="57"/>
      <c r="GV74" s="57"/>
      <c r="GW74" s="57"/>
      <c r="GX74" s="57"/>
      <c r="GY74" s="57"/>
      <c r="GZ74" s="57"/>
      <c r="HA74" s="57"/>
      <c r="HB74" s="57"/>
      <c r="HC74" s="57"/>
      <c r="HD74" s="57"/>
      <c r="HE74" s="57"/>
      <c r="HF74" s="57"/>
      <c r="HG74" s="57"/>
      <c r="HH74" s="57"/>
      <c r="HI74" s="57"/>
      <c r="HJ74" s="57"/>
      <c r="HK74" s="57"/>
      <c r="HL74" s="57"/>
      <c r="HM74" s="57"/>
      <c r="HN74" s="57"/>
      <c r="HO74" s="57"/>
      <c r="HP74" s="57"/>
      <c r="HQ74" s="57"/>
      <c r="HR74" s="57"/>
      <c r="HS74" s="57"/>
      <c r="HT74" s="57"/>
      <c r="HU74" s="57"/>
      <c r="HV74" s="57"/>
      <c r="HW74" s="57"/>
      <c r="HX74" s="57"/>
      <c r="HY74" s="57"/>
      <c r="HZ74" s="57"/>
      <c r="IA74" s="57"/>
      <c r="IB74" s="57"/>
      <c r="IC74" s="57"/>
      <c r="ID74" s="57"/>
      <c r="IE74" s="57"/>
      <c r="IF74" s="57"/>
      <c r="IG74" s="57"/>
      <c r="IH74" s="57"/>
      <c r="II74" s="57"/>
      <c r="IJ74" s="57"/>
      <c r="IK74" s="57"/>
      <c r="IL74" s="57"/>
      <c r="IM74" s="57"/>
      <c r="IN74" s="57"/>
      <c r="IO74" s="57"/>
      <c r="IP74" s="57"/>
      <c r="IQ74" s="57"/>
      <c r="IR74" s="57"/>
      <c r="IS74" s="57"/>
      <c r="IT74" s="57"/>
      <c r="IU74" s="57"/>
      <c r="IV74" s="57"/>
      <c r="IW74" s="57"/>
      <c r="IX74" s="57"/>
      <c r="IY74" s="57"/>
      <c r="IZ74" s="57"/>
      <c r="JA74" s="57"/>
      <c r="JB74" s="57"/>
      <c r="JC74" s="57"/>
      <c r="JD74" s="57"/>
      <c r="JE74" s="57"/>
      <c r="JF74" s="57"/>
      <c r="JG74" s="57"/>
      <c r="JH74" s="57"/>
      <c r="JI74" s="57"/>
      <c r="JJ74" s="57"/>
      <c r="JK74" s="57"/>
      <c r="JL74" s="57"/>
      <c r="JM74" s="57"/>
      <c r="JN74" s="57"/>
      <c r="JO74" s="57"/>
      <c r="JP74" s="57"/>
      <c r="JQ74" s="57"/>
      <c r="JR74" s="57"/>
      <c r="JS74" s="57"/>
      <c r="JT74" s="57"/>
      <c r="JU74" s="57"/>
      <c r="JV74" s="57"/>
      <c r="JW74" s="57"/>
      <c r="JX74" s="57"/>
      <c r="JY74" s="57"/>
      <c r="JZ74" s="57"/>
      <c r="KA74" s="57"/>
      <c r="KB74" s="57"/>
      <c r="KC74" s="57"/>
      <c r="KD74" s="57"/>
      <c r="KE74" s="57"/>
      <c r="KF74" s="57"/>
      <c r="KG74" s="57"/>
      <c r="KH74" s="57"/>
      <c r="KI74" s="57"/>
      <c r="KJ74" s="57"/>
      <c r="KK74" s="57"/>
      <c r="KL74" s="57"/>
      <c r="KM74" s="57"/>
      <c r="KN74" s="57"/>
      <c r="KO74" s="57"/>
      <c r="KP74" s="57"/>
      <c r="KQ74" s="57"/>
      <c r="KR74" s="57"/>
      <c r="KS74" s="57"/>
      <c r="KT74" s="57"/>
      <c r="KU74" s="57"/>
      <c r="KV74" s="57"/>
      <c r="KW74" s="57"/>
      <c r="KX74" s="57"/>
      <c r="KY74" s="57"/>
      <c r="KZ74" s="57"/>
      <c r="LA74" s="57"/>
      <c r="LB74" s="57"/>
      <c r="LC74" s="57"/>
      <c r="LD74" s="57"/>
      <c r="LE74" s="57"/>
      <c r="LF74" s="57"/>
      <c r="LG74" s="57"/>
      <c r="LH74" s="57"/>
      <c r="LI74" s="57"/>
      <c r="LJ74" s="57"/>
      <c r="LK74" s="57"/>
      <c r="LL74" s="57"/>
      <c r="LM74" s="57"/>
      <c r="LN74" s="57"/>
      <c r="LO74" s="57"/>
      <c r="LP74" s="57"/>
      <c r="LQ74" s="57"/>
      <c r="LR74" s="57"/>
      <c r="LS74" s="57"/>
      <c r="LT74" s="57"/>
      <c r="LU74" s="57"/>
      <c r="LV74" s="57"/>
      <c r="LW74" s="57"/>
      <c r="LX74" s="57"/>
      <c r="LY74" s="57"/>
      <c r="LZ74" s="57"/>
      <c r="MA74" s="57"/>
      <c r="MB74" s="57"/>
      <c r="MC74" s="57"/>
      <c r="MD74" s="57"/>
      <c r="ME74" s="57"/>
      <c r="MF74" s="57"/>
      <c r="MG74" s="57"/>
      <c r="MH74" s="57"/>
      <c r="MI74" s="57"/>
      <c r="MJ74" s="57"/>
      <c r="MK74" s="57"/>
      <c r="ML74" s="57"/>
      <c r="MM74" s="57"/>
      <c r="MN74" s="57"/>
      <c r="MO74" s="57"/>
      <c r="MP74" s="57"/>
      <c r="MQ74" s="57"/>
      <c r="MR74" s="57"/>
      <c r="MS74" s="57"/>
      <c r="MT74" s="57"/>
      <c r="MU74" s="57"/>
      <c r="MV74" s="57"/>
      <c r="MW74" s="57"/>
      <c r="MX74" s="57"/>
      <c r="MY74" s="57"/>
      <c r="MZ74" s="57"/>
      <c r="NA74" s="57"/>
      <c r="NB74" s="57"/>
      <c r="NC74" s="57"/>
      <c r="ND74" s="57"/>
      <c r="NE74" s="57"/>
      <c r="NF74" s="57"/>
      <c r="NG74" s="57"/>
      <c r="NH74" s="57"/>
      <c r="NI74" s="57"/>
      <c r="NJ74" s="57"/>
      <c r="NK74" s="57"/>
      <c r="NL74" s="57"/>
      <c r="NM74" s="57"/>
      <c r="NN74" s="57"/>
      <c r="NO74" s="57"/>
      <c r="NP74" s="57"/>
      <c r="NQ74" s="57"/>
      <c r="NR74" s="57"/>
      <c r="NS74" s="57"/>
      <c r="NT74" s="57"/>
      <c r="NU74" s="57"/>
      <c r="NV74" s="57"/>
      <c r="NW74" s="57"/>
      <c r="NX74" s="57"/>
      <c r="NY74" s="57"/>
      <c r="NZ74" s="57"/>
      <c r="OA74" s="57"/>
      <c r="OB74" s="57"/>
      <c r="OC74" s="57"/>
      <c r="OD74" s="57"/>
      <c r="OE74" s="57"/>
      <c r="OF74" s="57"/>
      <c r="OG74" s="57"/>
      <c r="OH74" s="57"/>
      <c r="OI74" s="57"/>
      <c r="OJ74" s="57"/>
      <c r="OK74" s="57"/>
      <c r="OL74" s="57"/>
      <c r="OM74" s="57"/>
      <c r="ON74" s="57"/>
      <c r="OO74" s="57"/>
      <c r="OP74" s="57"/>
      <c r="OQ74" s="57"/>
      <c r="OR74" s="57"/>
      <c r="OS74" s="57"/>
      <c r="OT74" s="57"/>
      <c r="OU74" s="57"/>
      <c r="OV74" s="57"/>
      <c r="OW74" s="57"/>
      <c r="OX74" s="57"/>
      <c r="OY74" s="57"/>
      <c r="OZ74" s="57"/>
      <c r="PA74" s="57"/>
      <c r="PB74" s="57"/>
      <c r="PC74" s="57"/>
      <c r="PD74" s="57"/>
      <c r="PE74" s="57"/>
      <c r="PF74" s="57"/>
      <c r="PG74" s="57"/>
      <c r="PH74" s="57"/>
      <c r="PI74" s="57"/>
      <c r="PJ74" s="57"/>
      <c r="PK74" s="57"/>
      <c r="PL74" s="57"/>
      <c r="PM74" s="57"/>
      <c r="PN74" s="57"/>
      <c r="PO74" s="57"/>
      <c r="PP74" s="57"/>
      <c r="PQ74" s="57"/>
      <c r="PR74" s="57"/>
      <c r="PS74" s="57"/>
      <c r="PT74" s="57"/>
      <c r="PU74" s="57"/>
      <c r="PV74" s="57"/>
      <c r="PW74" s="57"/>
      <c r="PX74" s="57"/>
      <c r="PY74" s="57"/>
      <c r="PZ74" s="57"/>
      <c r="QA74" s="57"/>
      <c r="QB74" s="57"/>
      <c r="QC74" s="57"/>
      <c r="QD74" s="57"/>
      <c r="QE74" s="57"/>
      <c r="QF74" s="57"/>
      <c r="QG74" s="57"/>
      <c r="QH74" s="57"/>
      <c r="QI74" s="57"/>
      <c r="QJ74" s="57"/>
      <c r="QK74" s="57"/>
      <c r="QL74" s="57"/>
      <c r="QM74" s="57"/>
      <c r="QN74" s="57"/>
      <c r="QO74" s="57"/>
      <c r="QP74" s="57"/>
      <c r="QQ74" s="57"/>
      <c r="QR74" s="57"/>
      <c r="QS74" s="57"/>
      <c r="QT74" s="57"/>
      <c r="QU74" s="57"/>
      <c r="QV74" s="57"/>
      <c r="QW74" s="57"/>
      <c r="QX74" s="57"/>
      <c r="QY74" s="57"/>
      <c r="QZ74" s="57"/>
      <c r="RA74" s="57"/>
      <c r="RB74" s="57"/>
      <c r="RC74" s="57"/>
      <c r="RD74" s="57"/>
      <c r="RE74" s="57"/>
      <c r="RF74" s="57"/>
      <c r="RG74" s="57"/>
      <c r="RH74" s="57"/>
      <c r="RI74" s="57"/>
      <c r="RJ74" s="57"/>
      <c r="RK74" s="57"/>
      <c r="RL74" s="57"/>
      <c r="RM74" s="57"/>
      <c r="RN74" s="57"/>
      <c r="RO74" s="57"/>
      <c r="RP74" s="57"/>
      <c r="RQ74" s="57"/>
      <c r="RR74" s="57"/>
      <c r="RS74" s="57"/>
      <c r="RT74" s="57"/>
      <c r="RU74" s="57"/>
      <c r="RV74" s="57"/>
      <c r="RW74" s="57"/>
      <c r="RX74" s="57"/>
      <c r="RY74" s="57"/>
      <c r="RZ74" s="57"/>
      <c r="SA74" s="57"/>
      <c r="SB74" s="57"/>
      <c r="SC74" s="57"/>
      <c r="SD74" s="57"/>
      <c r="SE74" s="57"/>
      <c r="SF74" s="57"/>
      <c r="SG74" s="57"/>
      <c r="SH74" s="57"/>
      <c r="SI74" s="57"/>
      <c r="SJ74" s="57"/>
      <c r="SK74" s="57"/>
      <c r="SL74" s="57"/>
      <c r="SM74" s="57"/>
      <c r="SN74" s="57"/>
      <c r="SO74" s="57"/>
      <c r="SP74" s="57"/>
      <c r="SQ74" s="57"/>
      <c r="SR74" s="57"/>
      <c r="SS74" s="57"/>
      <c r="ST74" s="57"/>
      <c r="SU74" s="57"/>
      <c r="SV74" s="57"/>
      <c r="SW74" s="57"/>
      <c r="SX74" s="57"/>
      <c r="SY74" s="57"/>
      <c r="SZ74" s="57"/>
      <c r="TA74" s="57"/>
      <c r="TB74" s="57"/>
      <c r="TC74" s="57"/>
      <c r="TD74" s="57"/>
      <c r="TE74" s="57"/>
      <c r="TF74" s="57"/>
      <c r="TG74" s="57"/>
      <c r="TH74" s="57"/>
      <c r="TI74" s="57"/>
      <c r="TJ74" s="57"/>
      <c r="TK74" s="57"/>
      <c r="TL74" s="57"/>
      <c r="TM74" s="57"/>
      <c r="TN74" s="57"/>
      <c r="TO74" s="57"/>
      <c r="TP74" s="57"/>
      <c r="TQ74" s="57"/>
      <c r="TR74" s="57"/>
      <c r="TS74" s="57"/>
      <c r="TT74" s="57"/>
      <c r="TU74" s="57"/>
      <c r="TV74" s="57"/>
      <c r="TW74" s="57"/>
      <c r="TX74" s="57"/>
      <c r="TY74" s="57"/>
      <c r="TZ74" s="57"/>
      <c r="UA74" s="57"/>
      <c r="UB74" s="57"/>
      <c r="UC74" s="57"/>
      <c r="UD74" s="57"/>
      <c r="UE74" s="57"/>
      <c r="UF74" s="57"/>
      <c r="UG74" s="57"/>
      <c r="UH74" s="57"/>
      <c r="UI74" s="57"/>
      <c r="UJ74" s="57"/>
      <c r="UK74" s="57"/>
      <c r="UL74" s="57"/>
      <c r="UM74" s="57"/>
      <c r="UN74" s="57"/>
      <c r="UO74" s="57"/>
      <c r="UP74" s="57"/>
      <c r="UQ74" s="57"/>
      <c r="UR74" s="57"/>
      <c r="US74" s="57"/>
      <c r="UT74" s="57"/>
      <c r="UU74" s="57"/>
      <c r="UV74" s="57"/>
      <c r="UW74" s="57"/>
      <c r="UX74" s="57"/>
      <c r="UY74" s="57"/>
      <c r="UZ74" s="57"/>
    </row>
    <row r="75" spans="1:572" s="208" customFormat="1" x14ac:dyDescent="0.2">
      <c r="A75" s="208">
        <f>A74+1</f>
        <v>58</v>
      </c>
      <c r="B75" s="209" t="s">
        <v>270</v>
      </c>
      <c r="C75" s="209" t="s">
        <v>271</v>
      </c>
      <c r="D75" s="209" t="s">
        <v>410</v>
      </c>
      <c r="E75" s="209" t="s">
        <v>536</v>
      </c>
      <c r="F75" s="209" t="s">
        <v>478</v>
      </c>
      <c r="G75" s="209">
        <f t="shared" si="23"/>
        <v>2518.44</v>
      </c>
      <c r="H75" s="208">
        <f t="shared" si="31"/>
        <v>22058</v>
      </c>
      <c r="I75" s="208" t="s">
        <v>69</v>
      </c>
      <c r="J75" s="209" t="str">
        <f>VLOOKUP(I75,Bidders!$A:$B,2, FALSE)</f>
        <v>CompanyName</v>
      </c>
      <c r="K75" s="209" t="str">
        <f>VLOOKUP(I75,Bidders!$A:$G,7, FALSE)</f>
        <v>Phone</v>
      </c>
      <c r="L75" s="209" t="str">
        <f>VLOOKUP(I75,Bidders!$A:$C,3,FALSE)&amp;VLOOKUP(I75,Bidders!$A:$D,4,FALSE)  &amp;VLOOKUP(I75,Bidders!$A:$E,5,FALSE) &amp;VLOOKUP(I75,Bidders!$A:$F,6, FALSE)</f>
        <v>Address1  City, State  ZipCode</v>
      </c>
      <c r="M75" s="209">
        <f>N75-G75</f>
        <v>-2518.44</v>
      </c>
      <c r="P75" s="209" t="e">
        <f>VLOOKUP(A75,Surplus!$A:$D,10,FALSE)</f>
        <v>#N/A</v>
      </c>
      <c r="AD75" s="209">
        <f t="shared" si="30"/>
        <v>1936.52</v>
      </c>
      <c r="AE75" s="209">
        <v>406.92</v>
      </c>
      <c r="AF75" s="209">
        <v>175</v>
      </c>
      <c r="AG75" s="209">
        <v>2518.44</v>
      </c>
    </row>
    <row r="76" spans="1:572" s="208" customFormat="1" x14ac:dyDescent="0.2">
      <c r="A76" s="208">
        <f>A75+1</f>
        <v>59</v>
      </c>
      <c r="B76" s="209" t="s">
        <v>272</v>
      </c>
      <c r="C76" s="209" t="s">
        <v>273</v>
      </c>
      <c r="D76" s="209" t="s">
        <v>411</v>
      </c>
      <c r="E76" s="209" t="s">
        <v>274</v>
      </c>
      <c r="F76" s="209" t="s">
        <v>477</v>
      </c>
      <c r="G76" s="209">
        <f>AG76</f>
        <v>2348.5300000000002</v>
      </c>
      <c r="H76" s="208">
        <f>H75+1</f>
        <v>22059</v>
      </c>
      <c r="I76" s="208" t="s">
        <v>69</v>
      </c>
      <c r="J76" s="209" t="s">
        <v>67</v>
      </c>
      <c r="K76" s="209" t="s">
        <v>56</v>
      </c>
      <c r="L76" s="209" t="s">
        <v>275</v>
      </c>
      <c r="M76" s="209">
        <f>N76-G76</f>
        <v>-2348.5300000000002</v>
      </c>
      <c r="P76" s="209" t="e">
        <f>VLOOKUP(A76,Surplus!$A:$D,10,FALSE)</f>
        <v>#N/A</v>
      </c>
      <c r="AD76" s="209">
        <f>AG76-AF76-AE76</f>
        <v>1590.7300000000002</v>
      </c>
      <c r="AE76" s="209">
        <v>582.79999999999995</v>
      </c>
      <c r="AF76" s="209">
        <v>175</v>
      </c>
      <c r="AG76" s="209">
        <v>2348.5300000000002</v>
      </c>
    </row>
    <row r="77" spans="1:572" s="208" customFormat="1" x14ac:dyDescent="0.2">
      <c r="A77" s="208">
        <f>A76+1</f>
        <v>60</v>
      </c>
      <c r="B77" s="209" t="s">
        <v>276</v>
      </c>
      <c r="C77" s="209" t="s">
        <v>277</v>
      </c>
      <c r="D77" s="209" t="s">
        <v>412</v>
      </c>
      <c r="E77" s="209" t="s">
        <v>278</v>
      </c>
      <c r="F77" s="209" t="s">
        <v>476</v>
      </c>
      <c r="G77" s="209">
        <f t="shared" si="23"/>
        <v>594.11</v>
      </c>
      <c r="H77" s="208">
        <f>H76+1</f>
        <v>22060</v>
      </c>
      <c r="I77" s="208" t="s">
        <v>69</v>
      </c>
      <c r="J77" s="209" t="str">
        <f>VLOOKUP(I77,Bidders!$A:$B,2, FALSE)</f>
        <v>CompanyName</v>
      </c>
      <c r="K77" s="209" t="str">
        <f>VLOOKUP(I77,Bidders!$A:$G,7, FALSE)</f>
        <v>Phone</v>
      </c>
      <c r="L77" s="209" t="str">
        <f>VLOOKUP(I77,Bidders!$A:$C,3,FALSE)&amp;VLOOKUP(I77,Bidders!$A:$D,4,FALSE)  &amp;VLOOKUP(I77,Bidders!$A:$E,5,FALSE) &amp;VLOOKUP(I77,Bidders!$A:$F,6, FALSE)</f>
        <v>Address1  City, State  ZipCode</v>
      </c>
      <c r="M77" s="209">
        <f t="shared" si="29"/>
        <v>-594.11</v>
      </c>
      <c r="P77" s="209" t="e">
        <f>VLOOKUP(A77,Surplus!$A:$D,10,FALSE)</f>
        <v>#N/A</v>
      </c>
      <c r="AD77" s="209">
        <f t="shared" si="30"/>
        <v>325.83000000000004</v>
      </c>
      <c r="AE77" s="209">
        <v>93.28</v>
      </c>
      <c r="AF77" s="209">
        <v>175</v>
      </c>
      <c r="AG77" s="209">
        <v>594.11</v>
      </c>
    </row>
    <row r="78" spans="1:572" s="104" customFormat="1" x14ac:dyDescent="0.25">
      <c r="A78" s="94"/>
      <c r="B78" s="114" t="s">
        <v>8</v>
      </c>
      <c r="C78" s="94"/>
      <c r="D78" s="94"/>
      <c r="E78" s="94"/>
      <c r="F78" s="94"/>
      <c r="G78" s="134"/>
      <c r="H78" s="108"/>
      <c r="I78" s="94"/>
      <c r="J78" s="109"/>
      <c r="K78" s="109"/>
      <c r="L78" s="109"/>
      <c r="M78" s="107"/>
      <c r="N78" s="110"/>
      <c r="O78" s="110"/>
      <c r="P78" s="134"/>
      <c r="Q78" s="111"/>
      <c r="R78" s="92"/>
      <c r="S78" s="106"/>
      <c r="T78" s="94"/>
      <c r="U78" s="112"/>
      <c r="V78" s="92"/>
      <c r="W78" s="94"/>
      <c r="X78" s="113"/>
      <c r="Y78" s="94"/>
      <c r="Z78" s="114"/>
      <c r="AA78" s="94"/>
      <c r="AB78" s="113"/>
      <c r="AC78" s="94"/>
      <c r="AD78" s="112"/>
      <c r="AE78" s="110"/>
      <c r="AF78" s="110"/>
      <c r="AG78" s="115"/>
      <c r="AH78" s="94"/>
      <c r="AI78" s="114"/>
      <c r="AJ78" s="113"/>
      <c r="AK78" s="94"/>
      <c r="AL78" s="114"/>
      <c r="AM78" s="94"/>
      <c r="AN78" s="94"/>
      <c r="AO78" s="94"/>
      <c r="AP78" s="106"/>
      <c r="AQ78" s="103"/>
    </row>
    <row r="79" spans="1:572" s="104" customFormat="1" x14ac:dyDescent="0.25">
      <c r="A79" s="94"/>
      <c r="B79" s="114" t="s">
        <v>9</v>
      </c>
      <c r="C79" s="94"/>
      <c r="D79" s="94"/>
      <c r="E79" s="94"/>
      <c r="F79" s="94"/>
      <c r="G79" s="134"/>
      <c r="H79" s="108"/>
      <c r="I79" s="94"/>
      <c r="J79" s="109"/>
      <c r="K79" s="109"/>
      <c r="L79" s="109"/>
      <c r="M79" s="107"/>
      <c r="N79" s="110"/>
      <c r="O79" s="110"/>
      <c r="P79" s="134"/>
      <c r="Q79" s="111"/>
      <c r="R79" s="92"/>
      <c r="S79" s="106"/>
      <c r="T79" s="94"/>
      <c r="U79" s="112"/>
      <c r="V79" s="92"/>
      <c r="W79" s="94"/>
      <c r="X79" s="113"/>
      <c r="Y79" s="94"/>
      <c r="Z79" s="114"/>
      <c r="AA79" s="94"/>
      <c r="AB79" s="113"/>
      <c r="AC79" s="94"/>
      <c r="AD79" s="112"/>
      <c r="AE79" s="110"/>
      <c r="AF79" s="110"/>
      <c r="AG79" s="115"/>
      <c r="AH79" s="94"/>
      <c r="AI79" s="114"/>
      <c r="AJ79" s="113"/>
      <c r="AK79" s="94"/>
      <c r="AL79" s="114"/>
      <c r="AM79" s="94"/>
      <c r="AN79" s="94"/>
      <c r="AO79" s="94"/>
      <c r="AP79" s="106"/>
      <c r="AQ79" s="103"/>
    </row>
    <row r="80" spans="1:572" s="208" customFormat="1" x14ac:dyDescent="0.2">
      <c r="A80" s="208">
        <f>A77+1</f>
        <v>61</v>
      </c>
      <c r="B80" s="209" t="s">
        <v>279</v>
      </c>
      <c r="C80" s="209" t="s">
        <v>280</v>
      </c>
      <c r="D80" s="209" t="s">
        <v>413</v>
      </c>
      <c r="E80" s="209" t="s">
        <v>281</v>
      </c>
      <c r="F80" s="209" t="s">
        <v>475</v>
      </c>
      <c r="G80" s="209">
        <f t="shared" ref="G80:G106" si="32">AG80</f>
        <v>3952.03</v>
      </c>
      <c r="H80" s="208">
        <f>H77+1</f>
        <v>22061</v>
      </c>
      <c r="I80" s="208" t="s">
        <v>69</v>
      </c>
      <c r="J80" s="209" t="str">
        <f>VLOOKUP(I80,Bidders!$A:$B,2, FALSE)</f>
        <v>CompanyName</v>
      </c>
      <c r="K80" s="209" t="str">
        <f>VLOOKUP(I80,Bidders!$A:$G,7, FALSE)</f>
        <v>Phone</v>
      </c>
      <c r="L80" s="209" t="str">
        <f>VLOOKUP(I80,Bidders!$A:$C,3,FALSE)&amp;VLOOKUP(I80,Bidders!$A:$D,4,FALSE)  &amp;VLOOKUP(I80,Bidders!$A:$E,5,FALSE) &amp;VLOOKUP(I80,Bidders!$A:$F,6, FALSE)</f>
        <v>Address1  City, State  ZipCode</v>
      </c>
      <c r="M80" s="209">
        <f t="shared" ref="M80:M86" si="33">N80-G80</f>
        <v>-3952.03</v>
      </c>
      <c r="P80" s="209" t="e">
        <f>VLOOKUP(A80,Surplus!$A:$D,10,FALSE)</f>
        <v>#N/A</v>
      </c>
      <c r="AD80" s="209">
        <f t="shared" ref="AD80:AD86" si="34">AG80-AF80-AE80</f>
        <v>2703.75</v>
      </c>
      <c r="AE80" s="209">
        <v>1073.28</v>
      </c>
      <c r="AF80" s="209">
        <v>175</v>
      </c>
      <c r="AG80" s="209">
        <v>3952.03</v>
      </c>
    </row>
    <row r="81" spans="1:572" s="25" customFormat="1" ht="31.5" x14ac:dyDescent="0.25">
      <c r="A81" s="171">
        <f>A80+1</f>
        <v>62</v>
      </c>
      <c r="B81" s="14" t="s">
        <v>282</v>
      </c>
      <c r="C81" s="14" t="s">
        <v>283</v>
      </c>
      <c r="D81" s="36" t="s">
        <v>414</v>
      </c>
      <c r="E81" s="36" t="s">
        <v>539</v>
      </c>
      <c r="F81" s="36" t="s">
        <v>474</v>
      </c>
      <c r="G81" s="28">
        <f t="shared" si="32"/>
        <v>1891</v>
      </c>
      <c r="H81" s="22">
        <f>H80+1</f>
        <v>22062</v>
      </c>
      <c r="I81" s="13" t="s">
        <v>580</v>
      </c>
      <c r="J81" s="14" t="str">
        <f>VLOOKUP(I81,Bidders!$A:$B,2, FALSE)</f>
        <v>SAAKETH KANIMILLI</v>
      </c>
      <c r="K81" s="14" t="str">
        <f>VLOOKUP(I81,Bidders!$A:$G,7, FALSE)</f>
        <v>(847) 385-8631</v>
      </c>
      <c r="L81" s="14" t="str">
        <f>VLOOKUP(I81,Bidders!$A:$C,3,FALSE)&amp;VLOOKUP(I81,Bidders!$A:$D,4,FALSE)  &amp;VLOOKUP(I81,Bidders!$A:$E,5,FALSE) &amp;VLOOKUP(I81,Bidders!$A:$F,6, FALSE)</f>
        <v>3822 E BROWNRIDGE RD BLOOMINGTON, IN 47401</v>
      </c>
      <c r="M81" s="28">
        <f t="shared" si="33"/>
        <v>0</v>
      </c>
      <c r="N81" s="16">
        <v>1891</v>
      </c>
      <c r="O81" s="16"/>
      <c r="P81" s="28">
        <v>0</v>
      </c>
      <c r="Q81" s="69"/>
      <c r="R81" s="43"/>
      <c r="S81" s="73"/>
      <c r="T81" s="40"/>
      <c r="U81" s="45"/>
      <c r="V81" s="17"/>
      <c r="W81" s="13"/>
      <c r="X81" s="20"/>
      <c r="Y81" s="40"/>
      <c r="Z81" s="19"/>
      <c r="AA81" s="13"/>
      <c r="AB81" s="20"/>
      <c r="AC81" s="40"/>
      <c r="AD81" s="65">
        <f t="shared" si="34"/>
        <v>1716</v>
      </c>
      <c r="AE81" s="28">
        <v>0</v>
      </c>
      <c r="AF81" s="28">
        <v>175</v>
      </c>
      <c r="AG81" s="58">
        <v>1891</v>
      </c>
      <c r="AH81" s="43"/>
      <c r="AI81" s="19"/>
      <c r="AJ81" s="20"/>
      <c r="AK81" s="40"/>
      <c r="AL81" s="19"/>
      <c r="AM81" s="13"/>
      <c r="AN81" s="13"/>
      <c r="AO81" s="13"/>
      <c r="AP81" s="20"/>
      <c r="AQ81" s="52"/>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row>
    <row r="82" spans="1:572" s="208" customFormat="1" x14ac:dyDescent="0.2">
      <c r="A82" s="208">
        <f t="shared" ref="A82:A86" si="35">A81+1</f>
        <v>63</v>
      </c>
      <c r="B82" s="209" t="s">
        <v>284</v>
      </c>
      <c r="C82" s="209" t="s">
        <v>545</v>
      </c>
      <c r="D82" s="209" t="s">
        <v>415</v>
      </c>
      <c r="E82" s="209" t="s">
        <v>285</v>
      </c>
      <c r="F82" s="209" t="s">
        <v>473</v>
      </c>
      <c r="G82" s="209">
        <f t="shared" si="32"/>
        <v>7352.67</v>
      </c>
      <c r="H82" s="208">
        <f t="shared" ref="H82:H86" si="36">H81+1</f>
        <v>22063</v>
      </c>
      <c r="I82" s="208" t="s">
        <v>69</v>
      </c>
      <c r="J82" s="209" t="str">
        <f>VLOOKUP(I82,Bidders!$A:$B,2, FALSE)</f>
        <v>CompanyName</v>
      </c>
      <c r="K82" s="209" t="str">
        <f>VLOOKUP(I82,Bidders!$A:$G,7, FALSE)</f>
        <v>Phone</v>
      </c>
      <c r="L82" s="209" t="str">
        <f>VLOOKUP(I82,Bidders!$A:$C,3,FALSE)&amp;VLOOKUP(I82,Bidders!$A:$D,4,FALSE)  &amp;VLOOKUP(I82,Bidders!$A:$E,5,FALSE) &amp;VLOOKUP(I82,Bidders!$A:$F,6, FALSE)</f>
        <v>Address1  City, State  ZipCode</v>
      </c>
      <c r="M82" s="209">
        <f t="shared" si="33"/>
        <v>-7352.67</v>
      </c>
      <c r="P82" s="209" t="e">
        <f>VLOOKUP(A82,Surplus!$A:$D,10,FALSE)</f>
        <v>#N/A</v>
      </c>
      <c r="AD82" s="209">
        <f t="shared" si="34"/>
        <v>5572.99</v>
      </c>
      <c r="AE82" s="209">
        <v>1604.68</v>
      </c>
      <c r="AF82" s="209">
        <v>175</v>
      </c>
      <c r="AG82" s="209">
        <v>7352.67</v>
      </c>
    </row>
    <row r="83" spans="1:572" s="25" customFormat="1" ht="31.5" x14ac:dyDescent="0.25">
      <c r="A83" s="171">
        <f t="shared" si="35"/>
        <v>64</v>
      </c>
      <c r="B83" s="14" t="s">
        <v>286</v>
      </c>
      <c r="C83" s="14" t="s">
        <v>287</v>
      </c>
      <c r="D83" s="36" t="s">
        <v>416</v>
      </c>
      <c r="E83" s="26" t="s">
        <v>288</v>
      </c>
      <c r="F83" s="36" t="s">
        <v>472</v>
      </c>
      <c r="G83" s="28">
        <f t="shared" si="32"/>
        <v>669.06</v>
      </c>
      <c r="H83" s="22">
        <f t="shared" si="36"/>
        <v>22064</v>
      </c>
      <c r="I83" s="13" t="s">
        <v>557</v>
      </c>
      <c r="J83" s="14" t="str">
        <f>VLOOKUP(I83,Bidders!$A:$B,2, FALSE)</f>
        <v>FTB COLLATERAL ASSIGNEE</v>
      </c>
      <c r="K83" s="14" t="str">
        <f>VLOOKUP(I83,Bidders!$A:$G,7, FALSE)</f>
        <v>(561) 487-2742</v>
      </c>
      <c r="L83" s="14" t="str">
        <f>VLOOKUP(I83,Bidders!$A:$C,3,FALSE)&amp;VLOOKUP(I83,Bidders!$A:$D,4,FALSE)  &amp;VLOOKUP(I83,Bidders!$A:$E,5,FALSE) &amp;VLOOKUP(I83,Bidders!$A:$F,6, FALSE)</f>
        <v>P.O. BOX 1000 - DEPT, #3035 MEMPHIS, TN 38148</v>
      </c>
      <c r="M83" s="28">
        <f t="shared" si="33"/>
        <v>24441.94</v>
      </c>
      <c r="N83" s="16">
        <v>25111</v>
      </c>
      <c r="O83" s="16"/>
      <c r="P83" s="28">
        <v>0</v>
      </c>
      <c r="Q83" s="69"/>
      <c r="R83" s="43"/>
      <c r="S83" s="73"/>
      <c r="T83" s="40"/>
      <c r="U83" s="45"/>
      <c r="V83" s="17"/>
      <c r="W83" s="13"/>
      <c r="X83" s="20"/>
      <c r="Y83" s="40"/>
      <c r="Z83" s="19"/>
      <c r="AA83" s="13"/>
      <c r="AB83" s="20"/>
      <c r="AC83" s="40"/>
      <c r="AD83" s="65">
        <f t="shared" si="34"/>
        <v>384.69999999999993</v>
      </c>
      <c r="AE83" s="28">
        <v>109.36</v>
      </c>
      <c r="AF83" s="28">
        <v>175</v>
      </c>
      <c r="AG83" s="58">
        <v>669.06</v>
      </c>
      <c r="AH83" s="43"/>
      <c r="AI83" s="19"/>
      <c r="AJ83" s="20"/>
      <c r="AK83" s="40"/>
      <c r="AL83" s="19"/>
      <c r="AM83" s="13"/>
      <c r="AN83" s="13"/>
      <c r="AO83" s="13"/>
      <c r="AP83" s="20"/>
      <c r="AQ83" s="52"/>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row>
    <row r="84" spans="1:572" s="208" customFormat="1" x14ac:dyDescent="0.2">
      <c r="A84" s="208">
        <f t="shared" si="35"/>
        <v>65</v>
      </c>
      <c r="B84" s="209" t="s">
        <v>289</v>
      </c>
      <c r="C84" s="209" t="s">
        <v>290</v>
      </c>
      <c r="D84" s="209" t="s">
        <v>417</v>
      </c>
      <c r="E84" s="209" t="s">
        <v>291</v>
      </c>
      <c r="F84" s="209" t="s">
        <v>471</v>
      </c>
      <c r="G84" s="209">
        <f t="shared" si="32"/>
        <v>3804.99</v>
      </c>
      <c r="H84" s="208">
        <f t="shared" si="36"/>
        <v>22065</v>
      </c>
      <c r="I84" s="208" t="s">
        <v>69</v>
      </c>
      <c r="J84" s="209" t="str">
        <f>VLOOKUP(I84,Bidders!$A:$B,2, FALSE)</f>
        <v>CompanyName</v>
      </c>
      <c r="K84" s="209" t="str">
        <f>VLOOKUP(I84,Bidders!$A:$G,7, FALSE)</f>
        <v>Phone</v>
      </c>
      <c r="L84" s="209" t="str">
        <f>VLOOKUP(I84,Bidders!$A:$C,3,FALSE)&amp;VLOOKUP(I84,Bidders!$A:$D,4,FALSE)  &amp;VLOOKUP(I84,Bidders!$A:$E,5,FALSE) &amp;VLOOKUP(I84,Bidders!$A:$F,6, FALSE)</f>
        <v>Address1  City, State  ZipCode</v>
      </c>
      <c r="M84" s="209">
        <f t="shared" si="33"/>
        <v>-3804.99</v>
      </c>
      <c r="P84" s="209" t="e">
        <f>VLOOKUP(A84,Surplus!$A:$D,10,FALSE)</f>
        <v>#N/A</v>
      </c>
      <c r="AD84" s="209">
        <f t="shared" si="34"/>
        <v>1884.0899999999997</v>
      </c>
      <c r="AE84" s="209">
        <v>1745.9</v>
      </c>
      <c r="AF84" s="209">
        <v>175</v>
      </c>
      <c r="AG84" s="209">
        <v>3804.99</v>
      </c>
    </row>
    <row r="85" spans="1:572" s="208" customFormat="1" ht="31.5" x14ac:dyDescent="0.2">
      <c r="A85" s="208">
        <f t="shared" si="35"/>
        <v>66</v>
      </c>
      <c r="B85" s="209" t="s">
        <v>292</v>
      </c>
      <c r="C85" s="221" t="s">
        <v>533</v>
      </c>
      <c r="D85" s="209" t="s">
        <v>418</v>
      </c>
      <c r="E85" s="209" t="s">
        <v>293</v>
      </c>
      <c r="F85" s="209" t="s">
        <v>470</v>
      </c>
      <c r="G85" s="209">
        <f t="shared" si="32"/>
        <v>8538.61</v>
      </c>
      <c r="H85" s="208">
        <f t="shared" si="36"/>
        <v>22066</v>
      </c>
      <c r="I85" s="208" t="s">
        <v>69</v>
      </c>
      <c r="J85" s="209" t="str">
        <f>VLOOKUP(I85,Bidders!$A:$B,2, FALSE)</f>
        <v>CompanyName</v>
      </c>
      <c r="K85" s="209" t="str">
        <f>VLOOKUP(I85,Bidders!$A:$G,7, FALSE)</f>
        <v>Phone</v>
      </c>
      <c r="L85" s="209" t="str">
        <f>VLOOKUP(I85,Bidders!$A:$C,3,FALSE)&amp;VLOOKUP(I85,Bidders!$A:$D,4,FALSE)  &amp;VLOOKUP(I85,Bidders!$A:$E,5,FALSE) &amp;VLOOKUP(I85,Bidders!$A:$F,6, FALSE)</f>
        <v>Address1  City, State  ZipCode</v>
      </c>
      <c r="M85" s="209">
        <f t="shared" si="33"/>
        <v>-8538.61</v>
      </c>
      <c r="P85" s="209" t="e">
        <f>VLOOKUP(A85,Surplus!$A:$D,10,FALSE)</f>
        <v>#N/A</v>
      </c>
      <c r="AD85" s="209">
        <f t="shared" si="34"/>
        <v>6155.17</v>
      </c>
      <c r="AE85" s="209">
        <v>2208.44</v>
      </c>
      <c r="AF85" s="209">
        <v>175</v>
      </c>
      <c r="AG85" s="209">
        <v>8538.61</v>
      </c>
    </row>
    <row r="86" spans="1:572" s="208" customFormat="1" x14ac:dyDescent="0.2">
      <c r="A86" s="208">
        <f t="shared" si="35"/>
        <v>67</v>
      </c>
      <c r="B86" s="209" t="s">
        <v>294</v>
      </c>
      <c r="C86" s="209" t="s">
        <v>295</v>
      </c>
      <c r="D86" s="209" t="s">
        <v>419</v>
      </c>
      <c r="E86" s="209" t="s">
        <v>296</v>
      </c>
      <c r="F86" s="209" t="s">
        <v>469</v>
      </c>
      <c r="G86" s="209">
        <f t="shared" si="32"/>
        <v>687.09</v>
      </c>
      <c r="H86" s="208">
        <f t="shared" si="36"/>
        <v>22067</v>
      </c>
      <c r="I86" s="208" t="s">
        <v>69</v>
      </c>
      <c r="J86" s="209" t="str">
        <f>VLOOKUP(I86,Bidders!$A:$B,2, FALSE)</f>
        <v>CompanyName</v>
      </c>
      <c r="K86" s="209" t="str">
        <f>VLOOKUP(I86,Bidders!$A:$G,7, FALSE)</f>
        <v>Phone</v>
      </c>
      <c r="L86" s="209" t="str">
        <f>VLOOKUP(I86,Bidders!$A:$C,3,FALSE)&amp;VLOOKUP(I86,Bidders!$A:$D,4,FALSE)  &amp;VLOOKUP(I86,Bidders!$A:$E,5,FALSE) &amp;VLOOKUP(I86,Bidders!$A:$F,6, FALSE)</f>
        <v>Address1  City, State  ZipCode</v>
      </c>
      <c r="M86" s="209">
        <f t="shared" si="33"/>
        <v>-687.09</v>
      </c>
      <c r="P86" s="209" t="e">
        <f>VLOOKUP(A86,Surplus!$A:$D,10,FALSE)</f>
        <v>#N/A</v>
      </c>
      <c r="AD86" s="209">
        <f t="shared" si="34"/>
        <v>289.67000000000007</v>
      </c>
      <c r="AE86" s="209">
        <v>222.42</v>
      </c>
      <c r="AF86" s="209">
        <v>175</v>
      </c>
      <c r="AG86" s="209">
        <v>687.09</v>
      </c>
    </row>
    <row r="87" spans="1:572" s="104" customFormat="1" x14ac:dyDescent="0.25">
      <c r="A87" s="94"/>
      <c r="B87" s="114" t="s">
        <v>66</v>
      </c>
      <c r="C87" s="94"/>
      <c r="D87" s="94"/>
      <c r="E87" s="94"/>
      <c r="F87" s="94"/>
      <c r="G87" s="134"/>
      <c r="H87" s="108"/>
      <c r="I87" s="94"/>
      <c r="J87" s="109"/>
      <c r="K87" s="109"/>
      <c r="L87" s="109"/>
      <c r="M87" s="107"/>
      <c r="N87" s="110"/>
      <c r="O87" s="110"/>
      <c r="P87" s="134"/>
      <c r="Q87" s="111"/>
      <c r="R87" s="92"/>
      <c r="S87" s="106"/>
      <c r="T87" s="94"/>
      <c r="U87" s="112"/>
      <c r="V87" s="92"/>
      <c r="W87" s="94"/>
      <c r="X87" s="113"/>
      <c r="Y87" s="94"/>
      <c r="Z87" s="114"/>
      <c r="AA87" s="94"/>
      <c r="AB87" s="113"/>
      <c r="AC87" s="94"/>
      <c r="AD87" s="112"/>
      <c r="AE87" s="110"/>
      <c r="AF87" s="110"/>
      <c r="AG87" s="115"/>
      <c r="AH87" s="94"/>
      <c r="AI87" s="114"/>
      <c r="AJ87" s="113"/>
      <c r="AK87" s="94"/>
      <c r="AL87" s="114"/>
      <c r="AM87" s="94"/>
      <c r="AN87" s="94"/>
      <c r="AO87" s="94"/>
      <c r="AP87" s="106"/>
      <c r="AQ87" s="103"/>
    </row>
    <row r="88" spans="1:572" s="208" customFormat="1" x14ac:dyDescent="0.2">
      <c r="A88" s="208">
        <f>A86+1</f>
        <v>68</v>
      </c>
      <c r="B88" s="209" t="s">
        <v>297</v>
      </c>
      <c r="C88" s="209" t="s">
        <v>218</v>
      </c>
      <c r="D88" s="209" t="s">
        <v>420</v>
      </c>
      <c r="E88" s="209" t="s">
        <v>299</v>
      </c>
      <c r="F88" s="209" t="s">
        <v>468</v>
      </c>
      <c r="G88" s="209">
        <f t="shared" si="32"/>
        <v>9927.7000000000007</v>
      </c>
      <c r="H88" s="208">
        <f>H86+1</f>
        <v>22068</v>
      </c>
      <c r="I88" s="208" t="s">
        <v>69</v>
      </c>
      <c r="J88" s="209" t="str">
        <f>VLOOKUP(I88,Bidders!$A:$B,2, FALSE)</f>
        <v>CompanyName</v>
      </c>
      <c r="K88" s="209" t="str">
        <f>VLOOKUP(I88,Bidders!$A:$G,7, FALSE)</f>
        <v>Phone</v>
      </c>
      <c r="L88" s="209" t="str">
        <f>VLOOKUP(I88,Bidders!$A:$C,3,FALSE)&amp;VLOOKUP(I88,Bidders!$A:$D,4,FALSE)  &amp;VLOOKUP(I88,Bidders!$A:$E,5,FALSE) &amp;VLOOKUP(I88,Bidders!$A:$F,6, FALSE)</f>
        <v>Address1  City, State  ZipCode</v>
      </c>
      <c r="M88" s="209">
        <f>N88-G88</f>
        <v>-9927.7000000000007</v>
      </c>
      <c r="P88" s="209" t="e">
        <f>VLOOKUP(A88,Surplus!$A:$D,10,FALSE)</f>
        <v>#N/A</v>
      </c>
      <c r="AD88" s="209">
        <f>AG88-AF88-AE88</f>
        <v>7589.7000000000007</v>
      </c>
      <c r="AE88" s="209">
        <v>2163</v>
      </c>
      <c r="AF88" s="209">
        <v>175</v>
      </c>
      <c r="AG88" s="209">
        <v>9927.7000000000007</v>
      </c>
    </row>
    <row r="89" spans="1:572" s="208" customFormat="1" x14ac:dyDescent="0.2">
      <c r="A89" s="208">
        <f>A88+1</f>
        <v>69</v>
      </c>
      <c r="B89" s="209" t="s">
        <v>298</v>
      </c>
      <c r="C89" s="209" t="s">
        <v>218</v>
      </c>
      <c r="D89" s="209" t="s">
        <v>420</v>
      </c>
      <c r="E89" s="209" t="s">
        <v>300</v>
      </c>
      <c r="F89" s="209" t="s">
        <v>467</v>
      </c>
      <c r="G89" s="209">
        <f t="shared" si="32"/>
        <v>9927.7000000000007</v>
      </c>
      <c r="H89" s="208">
        <f>H88+1</f>
        <v>22069</v>
      </c>
      <c r="I89" s="208" t="s">
        <v>69</v>
      </c>
      <c r="J89" s="209" t="str">
        <f>VLOOKUP(I89,Bidders!$A:$B,2, FALSE)</f>
        <v>CompanyName</v>
      </c>
      <c r="K89" s="209" t="str">
        <f>VLOOKUP(I89,Bidders!$A:$G,7, FALSE)</f>
        <v>Phone</v>
      </c>
      <c r="L89" s="209" t="str">
        <f>VLOOKUP(I89,Bidders!$A:$C,3,FALSE)&amp;VLOOKUP(I89,Bidders!$A:$D,4,FALSE)  &amp;VLOOKUP(I89,Bidders!$A:$E,5,FALSE) &amp;VLOOKUP(I89,Bidders!$A:$F,6, FALSE)</f>
        <v>Address1  City, State  ZipCode</v>
      </c>
      <c r="M89" s="209">
        <f t="shared" ref="M89:M91" si="37">N89-G89</f>
        <v>-9927.7000000000007</v>
      </c>
      <c r="P89" s="209" t="e">
        <f>VLOOKUP(A89,Surplus!$A:$D,10,FALSE)</f>
        <v>#N/A</v>
      </c>
      <c r="AD89" s="209">
        <f t="shared" ref="AD89:AD91" si="38">AG89-AF89-AE89</f>
        <v>7589.7000000000007</v>
      </c>
      <c r="AE89" s="209">
        <v>2163</v>
      </c>
      <c r="AF89" s="209">
        <v>175</v>
      </c>
      <c r="AG89" s="209">
        <v>9927.7000000000007</v>
      </c>
    </row>
    <row r="90" spans="1:572" s="208" customFormat="1" x14ac:dyDescent="0.2">
      <c r="A90" s="208">
        <f t="shared" ref="A90:A91" si="39">A89+1</f>
        <v>70</v>
      </c>
      <c r="B90" s="209" t="s">
        <v>301</v>
      </c>
      <c r="C90" s="209" t="s">
        <v>302</v>
      </c>
      <c r="D90" s="209" t="s">
        <v>534</v>
      </c>
      <c r="E90" s="209" t="s">
        <v>540</v>
      </c>
      <c r="F90" s="209" t="s">
        <v>466</v>
      </c>
      <c r="G90" s="209">
        <f t="shared" si="32"/>
        <v>2615.9</v>
      </c>
      <c r="H90" s="208">
        <f t="shared" ref="H90:H91" si="40">H89+1</f>
        <v>22070</v>
      </c>
      <c r="I90" s="208" t="s">
        <v>69</v>
      </c>
      <c r="J90" s="209" t="str">
        <f>VLOOKUP(I90,Bidders!$A:$B,2, FALSE)</f>
        <v>CompanyName</v>
      </c>
      <c r="K90" s="209" t="str">
        <f>VLOOKUP(I90,Bidders!$A:$G,7, FALSE)</f>
        <v>Phone</v>
      </c>
      <c r="L90" s="209" t="str">
        <f>VLOOKUP(I90,Bidders!$A:$C,3,FALSE)&amp;VLOOKUP(I90,Bidders!$A:$D,4,FALSE)  &amp;VLOOKUP(I90,Bidders!$A:$E,5,FALSE) &amp;VLOOKUP(I90,Bidders!$A:$F,6, FALSE)</f>
        <v>Address1  City, State  ZipCode</v>
      </c>
      <c r="M90" s="209">
        <f t="shared" si="37"/>
        <v>-2615.9</v>
      </c>
      <c r="P90" s="209" t="e">
        <f>VLOOKUP(A90,Surplus!$A:$D,10,FALSE)</f>
        <v>#N/A</v>
      </c>
      <c r="AD90" s="209">
        <f t="shared" si="38"/>
        <v>1910.66</v>
      </c>
      <c r="AE90" s="209">
        <v>530.24</v>
      </c>
      <c r="AF90" s="209">
        <v>175</v>
      </c>
      <c r="AG90" s="209">
        <v>2615.9</v>
      </c>
    </row>
    <row r="91" spans="1:572" s="208" customFormat="1" x14ac:dyDescent="0.2">
      <c r="A91" s="208">
        <f t="shared" si="39"/>
        <v>71</v>
      </c>
      <c r="B91" s="209" t="s">
        <v>303</v>
      </c>
      <c r="C91" s="209" t="s">
        <v>304</v>
      </c>
      <c r="D91" s="209" t="s">
        <v>421</v>
      </c>
      <c r="E91" s="209" t="s">
        <v>305</v>
      </c>
      <c r="F91" s="209" t="s">
        <v>465</v>
      </c>
      <c r="G91" s="209">
        <f t="shared" si="32"/>
        <v>780.28</v>
      </c>
      <c r="H91" s="208">
        <f t="shared" si="40"/>
        <v>22071</v>
      </c>
      <c r="I91" s="208" t="s">
        <v>69</v>
      </c>
      <c r="J91" s="209" t="str">
        <f>VLOOKUP(I91,Bidders!$A:$B,2, FALSE)</f>
        <v>CompanyName</v>
      </c>
      <c r="K91" s="209" t="str">
        <f>VLOOKUP(I91,Bidders!$A:$G,7, FALSE)</f>
        <v>Phone</v>
      </c>
      <c r="L91" s="209" t="str">
        <f>VLOOKUP(I91,Bidders!$A:$C,3,FALSE)&amp;VLOOKUP(I91,Bidders!$A:$D,4,FALSE)  &amp;VLOOKUP(I91,Bidders!$A:$E,5,FALSE) &amp;VLOOKUP(I91,Bidders!$A:$F,6, FALSE)</f>
        <v>Address1  City, State  ZipCode</v>
      </c>
      <c r="M91" s="209">
        <f t="shared" si="37"/>
        <v>-780.28</v>
      </c>
      <c r="P91" s="209" t="e">
        <f>VLOOKUP(A91,Surplus!$A:$D,10,FALSE)</f>
        <v>#N/A</v>
      </c>
      <c r="AD91" s="209">
        <f t="shared" si="38"/>
        <v>457.30999999999995</v>
      </c>
      <c r="AE91" s="209">
        <v>147.97</v>
      </c>
      <c r="AF91" s="209">
        <v>175</v>
      </c>
      <c r="AG91" s="209">
        <v>780.28</v>
      </c>
    </row>
    <row r="92" spans="1:572" s="104" customFormat="1" x14ac:dyDescent="0.25">
      <c r="A92" s="94"/>
      <c r="B92" s="114" t="s">
        <v>10</v>
      </c>
      <c r="C92" s="94"/>
      <c r="D92" s="94"/>
      <c r="E92" s="94"/>
      <c r="F92" s="94"/>
      <c r="G92" s="206"/>
      <c r="H92" s="108"/>
      <c r="I92" s="94"/>
      <c r="J92" s="109"/>
      <c r="K92" s="109"/>
      <c r="L92" s="109"/>
      <c r="M92" s="107"/>
      <c r="N92" s="110"/>
      <c r="O92" s="110"/>
      <c r="P92" s="134"/>
      <c r="Q92" s="111"/>
      <c r="R92" s="92"/>
      <c r="S92" s="106"/>
      <c r="T92" s="94"/>
      <c r="U92" s="112"/>
      <c r="V92" s="92"/>
      <c r="W92" s="94"/>
      <c r="X92" s="113"/>
      <c r="Y92" s="94"/>
      <c r="Z92" s="114"/>
      <c r="AA92" s="94"/>
      <c r="AB92" s="113"/>
      <c r="AC92" s="94"/>
      <c r="AD92" s="112"/>
      <c r="AE92" s="110"/>
      <c r="AF92" s="110"/>
      <c r="AG92" s="115"/>
      <c r="AH92" s="94"/>
      <c r="AI92" s="114"/>
      <c r="AJ92" s="113"/>
      <c r="AK92" s="94"/>
      <c r="AL92" s="114"/>
      <c r="AM92" s="94"/>
      <c r="AN92" s="94"/>
      <c r="AO92" s="94"/>
      <c r="AP92" s="106"/>
      <c r="AQ92" s="103"/>
    </row>
    <row r="93" spans="1:572" s="208" customFormat="1" x14ac:dyDescent="0.2">
      <c r="A93" s="208">
        <f>A91+1</f>
        <v>72</v>
      </c>
      <c r="B93" s="209" t="s">
        <v>306</v>
      </c>
      <c r="C93" s="209" t="s">
        <v>307</v>
      </c>
      <c r="D93" s="209" t="s">
        <v>422</v>
      </c>
      <c r="E93" s="209" t="s">
        <v>308</v>
      </c>
      <c r="F93" s="209" t="s">
        <v>464</v>
      </c>
      <c r="G93" s="209">
        <f t="shared" si="32"/>
        <v>1030.76</v>
      </c>
      <c r="H93" s="208">
        <f>H91+1</f>
        <v>22072</v>
      </c>
      <c r="I93" s="208" t="s">
        <v>69</v>
      </c>
      <c r="J93" s="209" t="str">
        <f>VLOOKUP(I93,Bidders!$A:$B,2, FALSE)</f>
        <v>CompanyName</v>
      </c>
      <c r="K93" s="209" t="str">
        <f>VLOOKUP(I93,Bidders!$A:$G,7, FALSE)</f>
        <v>Phone</v>
      </c>
      <c r="L93" s="209" t="str">
        <f>VLOOKUP(I93,Bidders!$A:$C,3,FALSE)&amp;VLOOKUP(I93,Bidders!$A:$D,4,FALSE)  &amp;VLOOKUP(I93,Bidders!$A:$E,5,FALSE) &amp;VLOOKUP(I93,Bidders!$A:$F,6, FALSE)</f>
        <v>Address1  City, State  ZipCode</v>
      </c>
      <c r="M93" s="209">
        <f>N93-G93</f>
        <v>-1030.76</v>
      </c>
      <c r="P93" s="209" t="e">
        <f>VLOOKUP(A93,Surplus!$A:$D,10,FALSE)</f>
        <v>#N/A</v>
      </c>
      <c r="AD93" s="209">
        <f>AG93-AF93-AE93</f>
        <v>664.81</v>
      </c>
      <c r="AE93" s="209">
        <v>190.95</v>
      </c>
      <c r="AF93" s="209">
        <v>175</v>
      </c>
      <c r="AG93" s="209">
        <v>1030.76</v>
      </c>
    </row>
    <row r="94" spans="1:572" s="30" customFormat="1" ht="31.5" x14ac:dyDescent="0.2">
      <c r="A94" s="30">
        <f>A93+1</f>
        <v>73</v>
      </c>
      <c r="B94" s="31" t="s">
        <v>309</v>
      </c>
      <c r="C94" s="31" t="s">
        <v>310</v>
      </c>
      <c r="D94" s="38" t="s">
        <v>423</v>
      </c>
      <c r="E94" s="31" t="s">
        <v>311</v>
      </c>
      <c r="F94" s="38" t="s">
        <v>463</v>
      </c>
      <c r="G94" s="28">
        <f t="shared" si="32"/>
        <v>2345.9</v>
      </c>
      <c r="H94" s="30">
        <f>H93+1</f>
        <v>22073</v>
      </c>
      <c r="I94" s="30" t="s">
        <v>561</v>
      </c>
      <c r="J94" s="31" t="str">
        <f>VLOOKUP(I94,Bidders!$A:$B,2, FALSE)</f>
        <v xml:space="preserve">SHAMMAH INVESTMENTS LLC </v>
      </c>
      <c r="K94" s="31" t="str">
        <f>VLOOKUP(I94,Bidders!$A:$G,7, FALSE)</f>
        <v>(765) 825-9690</v>
      </c>
      <c r="L94" s="31" t="str">
        <f>VLOOKUP(I94,Bidders!$A:$C,3,FALSE)&amp;VLOOKUP(I94,Bidders!$A:$D,4,FALSE)  &amp;VLOOKUP(I94,Bidders!$A:$E,5,FALSE) &amp;VLOOKUP(I94,Bidders!$A:$F,6, FALSE)</f>
        <v>P.O. BOX 354 CONNERSVILLE, IN 47331</v>
      </c>
      <c r="M94" s="32">
        <f t="shared" ref="M94:M95" si="41">N94-G94</f>
        <v>46860.1</v>
      </c>
      <c r="N94" s="34">
        <v>49206</v>
      </c>
      <c r="O94" s="34"/>
      <c r="P94" s="28">
        <v>0</v>
      </c>
      <c r="Q94" s="35"/>
      <c r="R94" s="35"/>
      <c r="U94" s="34"/>
      <c r="V94" s="35"/>
      <c r="AD94" s="32">
        <f t="shared" ref="AD94:AD95" si="42">AG94-AF94-AE94</f>
        <v>1767.8700000000001</v>
      </c>
      <c r="AE94" s="32">
        <v>403.03</v>
      </c>
      <c r="AF94" s="32">
        <v>175</v>
      </c>
      <c r="AG94" s="32">
        <v>2345.9</v>
      </c>
    </row>
    <row r="95" spans="1:572" s="208" customFormat="1" x14ac:dyDescent="0.2">
      <c r="A95" s="208">
        <f t="shared" ref="A95" si="43">A94+1</f>
        <v>74</v>
      </c>
      <c r="B95" s="209" t="s">
        <v>312</v>
      </c>
      <c r="C95" s="209" t="s">
        <v>313</v>
      </c>
      <c r="D95" s="209" t="s">
        <v>424</v>
      </c>
      <c r="E95" s="209" t="s">
        <v>314</v>
      </c>
      <c r="F95" s="209" t="s">
        <v>462</v>
      </c>
      <c r="G95" s="209">
        <f t="shared" si="32"/>
        <v>2326.7199999999998</v>
      </c>
      <c r="H95" s="208">
        <f t="shared" ref="H95" si="44">H94+1</f>
        <v>22074</v>
      </c>
      <c r="I95" s="208" t="s">
        <v>69</v>
      </c>
      <c r="J95" s="209" t="str">
        <f>VLOOKUP(I95,Bidders!$A:$B,2, FALSE)</f>
        <v>CompanyName</v>
      </c>
      <c r="K95" s="209" t="str">
        <f>VLOOKUP(I95,Bidders!$A:$G,7, FALSE)</f>
        <v>Phone</v>
      </c>
      <c r="L95" s="209" t="str">
        <f>VLOOKUP(I95,Bidders!$A:$C,3,FALSE)&amp;VLOOKUP(I95,Bidders!$A:$D,4,FALSE)  &amp;VLOOKUP(I95,Bidders!$A:$E,5,FALSE) &amp;VLOOKUP(I95,Bidders!$A:$F,6, FALSE)</f>
        <v>Address1  City, State  ZipCode</v>
      </c>
      <c r="M95" s="209">
        <f t="shared" si="41"/>
        <v>-2326.7199999999998</v>
      </c>
      <c r="P95" s="209" t="e">
        <f>VLOOKUP(A95,Surplus!$A:$D,10,FALSE)</f>
        <v>#N/A</v>
      </c>
      <c r="AD95" s="209">
        <f t="shared" si="42"/>
        <v>1569.56</v>
      </c>
      <c r="AE95" s="209">
        <v>582.16</v>
      </c>
      <c r="AF95" s="209">
        <v>175</v>
      </c>
      <c r="AG95" s="209">
        <v>2326.7199999999998</v>
      </c>
    </row>
    <row r="96" spans="1:572" s="104" customFormat="1" x14ac:dyDescent="0.25">
      <c r="A96" s="94"/>
      <c r="B96" s="114" t="s">
        <v>11</v>
      </c>
      <c r="C96" s="94"/>
      <c r="D96" s="94"/>
      <c r="E96" s="94"/>
      <c r="F96" s="94"/>
      <c r="G96" s="207"/>
      <c r="H96" s="108"/>
      <c r="I96" s="94"/>
      <c r="J96" s="109"/>
      <c r="K96" s="109"/>
      <c r="L96" s="109"/>
      <c r="M96" s="107"/>
      <c r="N96" s="110"/>
      <c r="O96" s="110"/>
      <c r="P96" s="134"/>
      <c r="Q96" s="111"/>
      <c r="R96" s="92"/>
      <c r="S96" s="106"/>
      <c r="T96" s="94"/>
      <c r="U96" s="112"/>
      <c r="V96" s="92"/>
      <c r="W96" s="94"/>
      <c r="X96" s="113"/>
      <c r="Y96" s="94"/>
      <c r="Z96" s="114"/>
      <c r="AA96" s="94"/>
      <c r="AB96" s="113"/>
      <c r="AC96" s="94"/>
      <c r="AD96" s="112"/>
      <c r="AE96" s="110"/>
      <c r="AF96" s="110"/>
      <c r="AG96" s="115"/>
      <c r="AH96" s="94"/>
      <c r="AI96" s="114"/>
      <c r="AJ96" s="113"/>
      <c r="AK96" s="94"/>
      <c r="AL96" s="114"/>
      <c r="AM96" s="94"/>
      <c r="AN96" s="94"/>
      <c r="AO96" s="94"/>
      <c r="AP96" s="106"/>
      <c r="AQ96" s="103"/>
    </row>
    <row r="97" spans="1:572" s="30" customFormat="1" ht="31.5" x14ac:dyDescent="0.2">
      <c r="A97" s="30">
        <f>A95+1</f>
        <v>75</v>
      </c>
      <c r="B97" s="31" t="s">
        <v>315</v>
      </c>
      <c r="C97" s="31" t="s">
        <v>316</v>
      </c>
      <c r="D97" s="38" t="s">
        <v>425</v>
      </c>
      <c r="E97" s="38" t="s">
        <v>317</v>
      </c>
      <c r="F97" s="38" t="s">
        <v>461</v>
      </c>
      <c r="G97" s="28">
        <f t="shared" si="32"/>
        <v>1414.71</v>
      </c>
      <c r="H97" s="30">
        <f>H95+1</f>
        <v>22075</v>
      </c>
      <c r="I97" s="30" t="s">
        <v>561</v>
      </c>
      <c r="J97" s="31" t="str">
        <f>VLOOKUP(I97,Bidders!$A:$B,2, FALSE)</f>
        <v xml:space="preserve">SHAMMAH INVESTMENTS LLC </v>
      </c>
      <c r="K97" s="31" t="str">
        <f>VLOOKUP(I97,Bidders!$A:$G,7, FALSE)</f>
        <v>(765) 825-9690</v>
      </c>
      <c r="L97" s="31" t="str">
        <f>VLOOKUP(I97,Bidders!$A:$C,3,FALSE)&amp;VLOOKUP(I97,Bidders!$A:$D,4,FALSE)  &amp;VLOOKUP(I97,Bidders!$A:$E,5,FALSE) &amp;VLOOKUP(I97,Bidders!$A:$F,6, FALSE)</f>
        <v>P.O. BOX 354 CONNERSVILLE, IN 47331</v>
      </c>
      <c r="M97" s="32">
        <f>N97-G97</f>
        <v>31468.270000000004</v>
      </c>
      <c r="N97" s="34">
        <v>32882.980000000003</v>
      </c>
      <c r="O97" s="34"/>
      <c r="P97" s="28">
        <v>0</v>
      </c>
      <c r="Q97" s="72"/>
      <c r="R97" s="80"/>
      <c r="S97" s="76"/>
      <c r="T97" s="63"/>
      <c r="U97" s="68"/>
      <c r="V97" s="35"/>
      <c r="X97" s="49"/>
      <c r="Y97" s="63"/>
      <c r="Z97" s="51"/>
      <c r="AB97" s="49"/>
      <c r="AC97" s="63"/>
      <c r="AD97" s="66">
        <f>AG97-AF97-AE97</f>
        <v>988.95</v>
      </c>
      <c r="AE97" s="32">
        <v>250.76</v>
      </c>
      <c r="AF97" s="32">
        <v>175</v>
      </c>
      <c r="AG97" s="59">
        <v>1414.71</v>
      </c>
      <c r="AH97" s="63"/>
      <c r="AI97" s="51"/>
      <c r="AJ97" s="49"/>
      <c r="AK97" s="63"/>
      <c r="AL97" s="51"/>
      <c r="AP97" s="49"/>
      <c r="AQ97" s="56"/>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57"/>
      <c r="FV97" s="57"/>
      <c r="FW97" s="57"/>
      <c r="FX97" s="57"/>
      <c r="FY97" s="57"/>
      <c r="FZ97" s="57"/>
      <c r="GA97" s="57"/>
      <c r="GB97" s="57"/>
      <c r="GC97" s="57"/>
      <c r="GD97" s="57"/>
      <c r="GE97" s="57"/>
      <c r="GF97" s="57"/>
      <c r="GG97" s="57"/>
      <c r="GH97" s="57"/>
      <c r="GI97" s="57"/>
      <c r="GJ97" s="57"/>
      <c r="GK97" s="57"/>
      <c r="GL97" s="57"/>
      <c r="GM97" s="57"/>
      <c r="GN97" s="57"/>
      <c r="GO97" s="57"/>
      <c r="GP97" s="57"/>
      <c r="GQ97" s="57"/>
      <c r="GR97" s="57"/>
      <c r="GS97" s="57"/>
      <c r="GT97" s="57"/>
      <c r="GU97" s="57"/>
      <c r="GV97" s="57"/>
      <c r="GW97" s="57"/>
      <c r="GX97" s="57"/>
      <c r="GY97" s="57"/>
      <c r="GZ97" s="57"/>
      <c r="HA97" s="57"/>
      <c r="HB97" s="57"/>
      <c r="HC97" s="57"/>
      <c r="HD97" s="57"/>
      <c r="HE97" s="57"/>
      <c r="HF97" s="57"/>
      <c r="HG97" s="57"/>
      <c r="HH97" s="57"/>
      <c r="HI97" s="57"/>
      <c r="HJ97" s="57"/>
      <c r="HK97" s="57"/>
      <c r="HL97" s="57"/>
      <c r="HM97" s="57"/>
      <c r="HN97" s="57"/>
      <c r="HO97" s="57"/>
      <c r="HP97" s="57"/>
      <c r="HQ97" s="57"/>
      <c r="HR97" s="57"/>
      <c r="HS97" s="57"/>
      <c r="HT97" s="57"/>
      <c r="HU97" s="57"/>
      <c r="HV97" s="57"/>
      <c r="HW97" s="57"/>
      <c r="HX97" s="57"/>
      <c r="HY97" s="57"/>
      <c r="HZ97" s="57"/>
      <c r="IA97" s="57"/>
      <c r="IB97" s="57"/>
      <c r="IC97" s="57"/>
      <c r="ID97" s="57"/>
      <c r="IE97" s="57"/>
      <c r="IF97" s="57"/>
      <c r="IG97" s="57"/>
      <c r="IH97" s="57"/>
      <c r="II97" s="57"/>
      <c r="IJ97" s="57"/>
      <c r="IK97" s="57"/>
      <c r="IL97" s="57"/>
      <c r="IM97" s="57"/>
      <c r="IN97" s="57"/>
      <c r="IO97" s="57"/>
      <c r="IP97" s="57"/>
      <c r="IQ97" s="57"/>
      <c r="IR97" s="57"/>
      <c r="IS97" s="57"/>
      <c r="IT97" s="57"/>
      <c r="IU97" s="57"/>
      <c r="IV97" s="57"/>
      <c r="IW97" s="57"/>
      <c r="IX97" s="57"/>
      <c r="IY97" s="57"/>
      <c r="IZ97" s="57"/>
      <c r="JA97" s="57"/>
      <c r="JB97" s="57"/>
      <c r="JC97" s="57"/>
      <c r="JD97" s="57"/>
      <c r="JE97" s="57"/>
      <c r="JF97" s="57"/>
      <c r="JG97" s="57"/>
      <c r="JH97" s="57"/>
      <c r="JI97" s="57"/>
      <c r="JJ97" s="57"/>
      <c r="JK97" s="57"/>
      <c r="JL97" s="57"/>
      <c r="JM97" s="57"/>
      <c r="JN97" s="57"/>
      <c r="JO97" s="57"/>
      <c r="JP97" s="57"/>
      <c r="JQ97" s="57"/>
      <c r="JR97" s="57"/>
      <c r="JS97" s="57"/>
      <c r="JT97" s="57"/>
      <c r="JU97" s="57"/>
      <c r="JV97" s="57"/>
      <c r="JW97" s="57"/>
      <c r="JX97" s="57"/>
      <c r="JY97" s="57"/>
      <c r="JZ97" s="57"/>
      <c r="KA97" s="57"/>
      <c r="KB97" s="57"/>
      <c r="KC97" s="57"/>
      <c r="KD97" s="57"/>
      <c r="KE97" s="57"/>
      <c r="KF97" s="57"/>
      <c r="KG97" s="57"/>
      <c r="KH97" s="57"/>
      <c r="KI97" s="57"/>
      <c r="KJ97" s="57"/>
      <c r="KK97" s="57"/>
      <c r="KL97" s="57"/>
      <c r="KM97" s="57"/>
      <c r="KN97" s="57"/>
      <c r="KO97" s="57"/>
      <c r="KP97" s="57"/>
      <c r="KQ97" s="57"/>
      <c r="KR97" s="57"/>
      <c r="KS97" s="57"/>
      <c r="KT97" s="57"/>
      <c r="KU97" s="57"/>
      <c r="KV97" s="57"/>
      <c r="KW97" s="57"/>
      <c r="KX97" s="57"/>
      <c r="KY97" s="57"/>
      <c r="KZ97" s="57"/>
      <c r="LA97" s="57"/>
      <c r="LB97" s="57"/>
      <c r="LC97" s="57"/>
      <c r="LD97" s="57"/>
      <c r="LE97" s="57"/>
      <c r="LF97" s="57"/>
      <c r="LG97" s="57"/>
      <c r="LH97" s="57"/>
      <c r="LI97" s="57"/>
      <c r="LJ97" s="57"/>
      <c r="LK97" s="57"/>
      <c r="LL97" s="57"/>
      <c r="LM97" s="57"/>
      <c r="LN97" s="57"/>
      <c r="LO97" s="57"/>
      <c r="LP97" s="57"/>
      <c r="LQ97" s="57"/>
      <c r="LR97" s="57"/>
      <c r="LS97" s="57"/>
      <c r="LT97" s="57"/>
      <c r="LU97" s="57"/>
      <c r="LV97" s="57"/>
      <c r="LW97" s="57"/>
      <c r="LX97" s="57"/>
      <c r="LY97" s="57"/>
      <c r="LZ97" s="57"/>
      <c r="MA97" s="57"/>
      <c r="MB97" s="57"/>
      <c r="MC97" s="57"/>
      <c r="MD97" s="57"/>
      <c r="ME97" s="57"/>
      <c r="MF97" s="57"/>
      <c r="MG97" s="57"/>
      <c r="MH97" s="57"/>
      <c r="MI97" s="57"/>
      <c r="MJ97" s="57"/>
      <c r="MK97" s="57"/>
      <c r="ML97" s="57"/>
      <c r="MM97" s="57"/>
      <c r="MN97" s="57"/>
      <c r="MO97" s="57"/>
      <c r="MP97" s="57"/>
      <c r="MQ97" s="57"/>
      <c r="MR97" s="57"/>
      <c r="MS97" s="57"/>
      <c r="MT97" s="57"/>
      <c r="MU97" s="57"/>
      <c r="MV97" s="57"/>
      <c r="MW97" s="57"/>
      <c r="MX97" s="57"/>
      <c r="MY97" s="57"/>
      <c r="MZ97" s="57"/>
      <c r="NA97" s="57"/>
      <c r="NB97" s="57"/>
      <c r="NC97" s="57"/>
      <c r="ND97" s="57"/>
      <c r="NE97" s="57"/>
      <c r="NF97" s="57"/>
      <c r="NG97" s="57"/>
      <c r="NH97" s="57"/>
      <c r="NI97" s="57"/>
      <c r="NJ97" s="57"/>
      <c r="NK97" s="57"/>
      <c r="NL97" s="57"/>
      <c r="NM97" s="57"/>
      <c r="NN97" s="57"/>
      <c r="NO97" s="57"/>
      <c r="NP97" s="57"/>
      <c r="NQ97" s="57"/>
      <c r="NR97" s="57"/>
      <c r="NS97" s="57"/>
      <c r="NT97" s="57"/>
      <c r="NU97" s="57"/>
      <c r="NV97" s="57"/>
      <c r="NW97" s="57"/>
      <c r="NX97" s="57"/>
      <c r="NY97" s="57"/>
      <c r="NZ97" s="57"/>
      <c r="OA97" s="57"/>
      <c r="OB97" s="57"/>
      <c r="OC97" s="57"/>
      <c r="OD97" s="57"/>
      <c r="OE97" s="57"/>
      <c r="OF97" s="57"/>
      <c r="OG97" s="57"/>
      <c r="OH97" s="57"/>
      <c r="OI97" s="57"/>
      <c r="OJ97" s="57"/>
      <c r="OK97" s="57"/>
      <c r="OL97" s="57"/>
      <c r="OM97" s="57"/>
      <c r="ON97" s="57"/>
      <c r="OO97" s="57"/>
      <c r="OP97" s="57"/>
      <c r="OQ97" s="57"/>
      <c r="OR97" s="57"/>
      <c r="OS97" s="57"/>
      <c r="OT97" s="57"/>
      <c r="OU97" s="57"/>
      <c r="OV97" s="57"/>
      <c r="OW97" s="57"/>
      <c r="OX97" s="57"/>
      <c r="OY97" s="57"/>
      <c r="OZ97" s="57"/>
      <c r="PA97" s="57"/>
      <c r="PB97" s="57"/>
      <c r="PC97" s="57"/>
      <c r="PD97" s="57"/>
      <c r="PE97" s="57"/>
      <c r="PF97" s="57"/>
      <c r="PG97" s="57"/>
      <c r="PH97" s="57"/>
      <c r="PI97" s="57"/>
      <c r="PJ97" s="57"/>
      <c r="PK97" s="57"/>
      <c r="PL97" s="57"/>
      <c r="PM97" s="57"/>
      <c r="PN97" s="57"/>
      <c r="PO97" s="57"/>
      <c r="PP97" s="57"/>
      <c r="PQ97" s="57"/>
      <c r="PR97" s="57"/>
      <c r="PS97" s="57"/>
      <c r="PT97" s="57"/>
      <c r="PU97" s="57"/>
      <c r="PV97" s="57"/>
      <c r="PW97" s="57"/>
      <c r="PX97" s="57"/>
      <c r="PY97" s="57"/>
      <c r="PZ97" s="57"/>
      <c r="QA97" s="57"/>
      <c r="QB97" s="57"/>
      <c r="QC97" s="57"/>
      <c r="QD97" s="57"/>
      <c r="QE97" s="57"/>
      <c r="QF97" s="57"/>
      <c r="QG97" s="57"/>
      <c r="QH97" s="57"/>
      <c r="QI97" s="57"/>
      <c r="QJ97" s="57"/>
      <c r="QK97" s="57"/>
      <c r="QL97" s="57"/>
      <c r="QM97" s="57"/>
      <c r="QN97" s="57"/>
      <c r="QO97" s="57"/>
      <c r="QP97" s="57"/>
      <c r="QQ97" s="57"/>
      <c r="QR97" s="57"/>
      <c r="QS97" s="57"/>
      <c r="QT97" s="57"/>
      <c r="QU97" s="57"/>
      <c r="QV97" s="57"/>
      <c r="QW97" s="57"/>
      <c r="QX97" s="57"/>
      <c r="QY97" s="57"/>
      <c r="QZ97" s="57"/>
      <c r="RA97" s="57"/>
      <c r="RB97" s="57"/>
      <c r="RC97" s="57"/>
      <c r="RD97" s="57"/>
      <c r="RE97" s="57"/>
      <c r="RF97" s="57"/>
      <c r="RG97" s="57"/>
      <c r="RH97" s="57"/>
      <c r="RI97" s="57"/>
      <c r="RJ97" s="57"/>
      <c r="RK97" s="57"/>
      <c r="RL97" s="57"/>
      <c r="RM97" s="57"/>
      <c r="RN97" s="57"/>
      <c r="RO97" s="57"/>
      <c r="RP97" s="57"/>
      <c r="RQ97" s="57"/>
      <c r="RR97" s="57"/>
      <c r="RS97" s="57"/>
      <c r="RT97" s="57"/>
      <c r="RU97" s="57"/>
      <c r="RV97" s="57"/>
      <c r="RW97" s="57"/>
      <c r="RX97" s="57"/>
      <c r="RY97" s="57"/>
      <c r="RZ97" s="57"/>
      <c r="SA97" s="57"/>
      <c r="SB97" s="57"/>
      <c r="SC97" s="57"/>
      <c r="SD97" s="57"/>
      <c r="SE97" s="57"/>
      <c r="SF97" s="57"/>
      <c r="SG97" s="57"/>
      <c r="SH97" s="57"/>
      <c r="SI97" s="57"/>
      <c r="SJ97" s="57"/>
      <c r="SK97" s="57"/>
      <c r="SL97" s="57"/>
      <c r="SM97" s="57"/>
      <c r="SN97" s="57"/>
      <c r="SO97" s="57"/>
      <c r="SP97" s="57"/>
      <c r="SQ97" s="57"/>
      <c r="SR97" s="57"/>
      <c r="SS97" s="57"/>
      <c r="ST97" s="57"/>
      <c r="SU97" s="57"/>
      <c r="SV97" s="57"/>
      <c r="SW97" s="57"/>
      <c r="SX97" s="57"/>
      <c r="SY97" s="57"/>
      <c r="SZ97" s="57"/>
      <c r="TA97" s="57"/>
      <c r="TB97" s="57"/>
      <c r="TC97" s="57"/>
      <c r="TD97" s="57"/>
      <c r="TE97" s="57"/>
      <c r="TF97" s="57"/>
      <c r="TG97" s="57"/>
      <c r="TH97" s="57"/>
      <c r="TI97" s="57"/>
      <c r="TJ97" s="57"/>
      <c r="TK97" s="57"/>
      <c r="TL97" s="57"/>
      <c r="TM97" s="57"/>
      <c r="TN97" s="57"/>
      <c r="TO97" s="57"/>
      <c r="TP97" s="57"/>
      <c r="TQ97" s="57"/>
      <c r="TR97" s="57"/>
      <c r="TS97" s="57"/>
      <c r="TT97" s="57"/>
      <c r="TU97" s="57"/>
      <c r="TV97" s="57"/>
      <c r="TW97" s="57"/>
      <c r="TX97" s="57"/>
      <c r="TY97" s="57"/>
      <c r="TZ97" s="57"/>
      <c r="UA97" s="57"/>
      <c r="UB97" s="57"/>
      <c r="UC97" s="57"/>
      <c r="UD97" s="57"/>
      <c r="UE97" s="57"/>
      <c r="UF97" s="57"/>
      <c r="UG97" s="57"/>
      <c r="UH97" s="57"/>
      <c r="UI97" s="57"/>
      <c r="UJ97" s="57"/>
      <c r="UK97" s="57"/>
      <c r="UL97" s="57"/>
      <c r="UM97" s="57"/>
      <c r="UN97" s="57"/>
      <c r="UO97" s="57"/>
      <c r="UP97" s="57"/>
      <c r="UQ97" s="57"/>
      <c r="UR97" s="57"/>
      <c r="US97" s="57"/>
      <c r="UT97" s="57"/>
      <c r="UU97" s="57"/>
      <c r="UV97" s="57"/>
      <c r="UW97" s="57"/>
      <c r="UX97" s="57"/>
      <c r="UY97" s="57"/>
      <c r="UZ97" s="57"/>
    </row>
    <row r="98" spans="1:572" s="208" customFormat="1" x14ac:dyDescent="0.2">
      <c r="A98" s="208">
        <f t="shared" ref="A98:A107" si="45">A97+1</f>
        <v>76</v>
      </c>
      <c r="B98" s="209" t="s">
        <v>318</v>
      </c>
      <c r="C98" s="209" t="s">
        <v>319</v>
      </c>
      <c r="D98" s="209" t="s">
        <v>426</v>
      </c>
      <c r="E98" s="209" t="s">
        <v>320</v>
      </c>
      <c r="F98" s="209" t="s">
        <v>460</v>
      </c>
      <c r="G98" s="209">
        <f t="shared" si="32"/>
        <v>2225.9899999999998</v>
      </c>
      <c r="H98" s="208">
        <f>H97+1</f>
        <v>22076</v>
      </c>
      <c r="I98" s="208" t="s">
        <v>69</v>
      </c>
      <c r="J98" s="209" t="str">
        <f>VLOOKUP(I98,Bidders!$A:$B,2, FALSE)</f>
        <v>CompanyName</v>
      </c>
      <c r="K98" s="209" t="str">
        <f>VLOOKUP(I98,Bidders!$A:$G,7, FALSE)</f>
        <v>Phone</v>
      </c>
      <c r="L98" s="209" t="str">
        <f>VLOOKUP(I98,Bidders!$A:$C,3,FALSE)&amp;VLOOKUP(I98,Bidders!$A:$D,4,FALSE)  &amp;VLOOKUP(I98,Bidders!$A:$E,5,FALSE) &amp;VLOOKUP(I98,Bidders!$A:$F,6, FALSE)</f>
        <v>Address1  City, State  ZipCode</v>
      </c>
      <c r="M98" s="209">
        <f t="shared" ref="M98:M107" si="46">N98-G98</f>
        <v>-2225.9899999999998</v>
      </c>
      <c r="P98" s="209" t="e">
        <f>VLOOKUP(A98,Surplus!$A:$D,10,FALSE)</f>
        <v>#N/A</v>
      </c>
      <c r="AD98" s="209">
        <f t="shared" ref="AD98:AD107" si="47">AG98-AF98-AE98</f>
        <v>1629.9699999999998</v>
      </c>
      <c r="AE98" s="209">
        <v>421.02</v>
      </c>
      <c r="AF98" s="209">
        <v>175</v>
      </c>
      <c r="AG98" s="209">
        <v>2225.9899999999998</v>
      </c>
    </row>
    <row r="99" spans="1:572" s="208" customFormat="1" x14ac:dyDescent="0.2">
      <c r="A99" s="208">
        <f t="shared" si="45"/>
        <v>77</v>
      </c>
      <c r="B99" s="209" t="s">
        <v>321</v>
      </c>
      <c r="C99" s="209" t="s">
        <v>322</v>
      </c>
      <c r="D99" s="209" t="s">
        <v>427</v>
      </c>
      <c r="E99" s="209" t="s">
        <v>323</v>
      </c>
      <c r="F99" s="209" t="s">
        <v>459</v>
      </c>
      <c r="G99" s="209">
        <f t="shared" si="32"/>
        <v>7530.01</v>
      </c>
      <c r="H99" s="208">
        <f t="shared" ref="H99:H107" si="48">H98+1</f>
        <v>22077</v>
      </c>
      <c r="I99" s="208" t="s">
        <v>69</v>
      </c>
      <c r="J99" s="209" t="str">
        <f>VLOOKUP(I99,Bidders!$A:$B,2, FALSE)</f>
        <v>CompanyName</v>
      </c>
      <c r="K99" s="209" t="str">
        <f>VLOOKUP(I99,Bidders!$A:$G,7, FALSE)</f>
        <v>Phone</v>
      </c>
      <c r="L99" s="209" t="str">
        <f>VLOOKUP(I99,Bidders!$A:$C,3,FALSE)&amp;VLOOKUP(I99,Bidders!$A:$D,4,FALSE)  &amp;VLOOKUP(I99,Bidders!$A:$E,5,FALSE) &amp;VLOOKUP(I99,Bidders!$A:$F,6, FALSE)</f>
        <v>Address1  City, State  ZipCode</v>
      </c>
      <c r="M99" s="209">
        <f t="shared" si="46"/>
        <v>-7530.01</v>
      </c>
      <c r="P99" s="209" t="e">
        <f>VLOOKUP(A99,Surplus!$A:$D,10,FALSE)</f>
        <v>#N/A</v>
      </c>
      <c r="AD99" s="209">
        <f t="shared" si="47"/>
        <v>5954.54</v>
      </c>
      <c r="AE99" s="209">
        <v>1400.47</v>
      </c>
      <c r="AF99" s="209">
        <v>175</v>
      </c>
      <c r="AG99" s="209">
        <v>7530.01</v>
      </c>
    </row>
    <row r="100" spans="1:572" s="208" customFormat="1" x14ac:dyDescent="0.2">
      <c r="A100" s="208">
        <f t="shared" si="45"/>
        <v>78</v>
      </c>
      <c r="B100" s="209" t="s">
        <v>324</v>
      </c>
      <c r="C100" s="209" t="s">
        <v>325</v>
      </c>
      <c r="D100" s="209" t="s">
        <v>428</v>
      </c>
      <c r="E100" s="209" t="s">
        <v>326</v>
      </c>
      <c r="F100" s="209" t="s">
        <v>458</v>
      </c>
      <c r="G100" s="209">
        <f t="shared" si="32"/>
        <v>1093.79</v>
      </c>
      <c r="H100" s="208">
        <f t="shared" si="48"/>
        <v>22078</v>
      </c>
      <c r="I100" s="208" t="s">
        <v>69</v>
      </c>
      <c r="J100" s="209" t="str">
        <f>VLOOKUP(I100,Bidders!$A:$B,2, FALSE)</f>
        <v>CompanyName</v>
      </c>
      <c r="K100" s="209" t="str">
        <f>VLOOKUP(I100,Bidders!$A:$G,7, FALSE)</f>
        <v>Phone</v>
      </c>
      <c r="L100" s="209" t="str">
        <f>VLOOKUP(I100,Bidders!$A:$C,3,FALSE)&amp;VLOOKUP(I100,Bidders!$A:$D,4,FALSE)  &amp;VLOOKUP(I100,Bidders!$A:$E,5,FALSE) &amp;VLOOKUP(I100,Bidders!$A:$F,6, FALSE)</f>
        <v>Address1  City, State  ZipCode</v>
      </c>
      <c r="M100" s="209">
        <f t="shared" si="46"/>
        <v>-1093.79</v>
      </c>
      <c r="P100" s="209" t="e">
        <f>VLOOKUP(A100,Surplus!$A:$D,10,FALSE)</f>
        <v>#N/A</v>
      </c>
      <c r="AD100" s="209">
        <f t="shared" si="47"/>
        <v>756.1099999999999</v>
      </c>
      <c r="AE100" s="209">
        <v>162.68</v>
      </c>
      <c r="AF100" s="209">
        <v>175</v>
      </c>
      <c r="AG100" s="209">
        <v>1093.79</v>
      </c>
    </row>
    <row r="101" spans="1:572" s="208" customFormat="1" x14ac:dyDescent="0.2">
      <c r="A101" s="208">
        <f t="shared" si="45"/>
        <v>79</v>
      </c>
      <c r="B101" s="209" t="s">
        <v>327</v>
      </c>
      <c r="C101" s="209" t="s">
        <v>329</v>
      </c>
      <c r="D101" s="209" t="s">
        <v>429</v>
      </c>
      <c r="E101" s="209" t="s">
        <v>330</v>
      </c>
      <c r="F101" s="209" t="s">
        <v>457</v>
      </c>
      <c r="G101" s="209">
        <f t="shared" si="32"/>
        <v>1375.71</v>
      </c>
      <c r="H101" s="208">
        <f t="shared" si="48"/>
        <v>22079</v>
      </c>
      <c r="I101" s="208" t="s">
        <v>69</v>
      </c>
      <c r="J101" s="209" t="str">
        <f>VLOOKUP(I101,Bidders!$A:$B,2, FALSE)</f>
        <v>CompanyName</v>
      </c>
      <c r="K101" s="209" t="str">
        <f>VLOOKUP(I101,Bidders!$A:$G,7, FALSE)</f>
        <v>Phone</v>
      </c>
      <c r="L101" s="209" t="str">
        <f>VLOOKUP(I101,Bidders!$A:$C,3,FALSE)&amp;VLOOKUP(I101,Bidders!$A:$D,4,FALSE)  &amp;VLOOKUP(I101,Bidders!$A:$E,5,FALSE) &amp;VLOOKUP(I101,Bidders!$A:$F,6, FALSE)</f>
        <v>Address1  City, State  ZipCode</v>
      </c>
      <c r="M101" s="209">
        <f t="shared" si="46"/>
        <v>-1375.71</v>
      </c>
      <c r="P101" s="209" t="e">
        <f>VLOOKUP(A101,Surplus!$A:$D,10,FALSE)</f>
        <v>#N/A</v>
      </c>
      <c r="AD101" s="209">
        <f t="shared" si="47"/>
        <v>941.13000000000011</v>
      </c>
      <c r="AE101" s="209">
        <v>259.58</v>
      </c>
      <c r="AF101" s="209">
        <v>175</v>
      </c>
      <c r="AG101" s="209">
        <v>1375.71</v>
      </c>
    </row>
    <row r="102" spans="1:572" s="208" customFormat="1" x14ac:dyDescent="0.2">
      <c r="A102" s="208">
        <f t="shared" si="45"/>
        <v>80</v>
      </c>
      <c r="B102" s="209" t="s">
        <v>328</v>
      </c>
      <c r="C102" s="209" t="s">
        <v>329</v>
      </c>
      <c r="D102" s="209" t="s">
        <v>429</v>
      </c>
      <c r="E102" s="209" t="s">
        <v>331</v>
      </c>
      <c r="F102" s="209" t="s">
        <v>456</v>
      </c>
      <c r="G102" s="209">
        <f t="shared" si="32"/>
        <v>5494.34</v>
      </c>
      <c r="H102" s="208">
        <f t="shared" si="48"/>
        <v>22080</v>
      </c>
      <c r="I102" s="208" t="s">
        <v>69</v>
      </c>
      <c r="J102" s="209" t="str">
        <f>VLOOKUP(I102,Bidders!$A:$B,2, FALSE)</f>
        <v>CompanyName</v>
      </c>
      <c r="K102" s="209" t="str">
        <f>VLOOKUP(I102,Bidders!$A:$G,7, FALSE)</f>
        <v>Phone</v>
      </c>
      <c r="L102" s="209" t="str">
        <f>VLOOKUP(I102,Bidders!$A:$C,3,FALSE)&amp;VLOOKUP(I102,Bidders!$A:$D,4,FALSE)  &amp;VLOOKUP(I102,Bidders!$A:$E,5,FALSE) &amp;VLOOKUP(I102,Bidders!$A:$F,6, FALSE)</f>
        <v>Address1  City, State  ZipCode</v>
      </c>
      <c r="M102" s="209">
        <f t="shared" si="46"/>
        <v>-5494.34</v>
      </c>
      <c r="P102" s="209" t="e">
        <f>VLOOKUP(A102,Surplus!$A:$D,10,FALSE)</f>
        <v>#N/A</v>
      </c>
      <c r="AD102" s="209">
        <f t="shared" si="47"/>
        <v>4156.8</v>
      </c>
      <c r="AE102" s="209">
        <v>1162.54</v>
      </c>
      <c r="AF102" s="209">
        <v>175</v>
      </c>
      <c r="AG102" s="209">
        <v>5494.34</v>
      </c>
    </row>
    <row r="103" spans="1:572" s="208" customFormat="1" x14ac:dyDescent="0.2">
      <c r="A103" s="208">
        <f t="shared" si="45"/>
        <v>81</v>
      </c>
      <c r="B103" s="209" t="s">
        <v>332</v>
      </c>
      <c r="C103" s="209" t="s">
        <v>333</v>
      </c>
      <c r="D103" s="209" t="s">
        <v>430</v>
      </c>
      <c r="E103" s="209" t="s">
        <v>334</v>
      </c>
      <c r="F103" s="209" t="s">
        <v>455</v>
      </c>
      <c r="G103" s="209">
        <f t="shared" si="32"/>
        <v>4642.72</v>
      </c>
      <c r="H103" s="208">
        <f t="shared" si="48"/>
        <v>22081</v>
      </c>
      <c r="I103" s="208" t="s">
        <v>69</v>
      </c>
      <c r="J103" s="209" t="str">
        <f>VLOOKUP(I103,Bidders!$A:$B,2, FALSE)</f>
        <v>CompanyName</v>
      </c>
      <c r="K103" s="209" t="str">
        <f>VLOOKUP(I103,Bidders!$A:$G,7, FALSE)</f>
        <v>Phone</v>
      </c>
      <c r="L103" s="209" t="str">
        <f>VLOOKUP(I103,Bidders!$A:$C,3,FALSE)&amp;VLOOKUP(I103,Bidders!$A:$D,4,FALSE)  &amp;VLOOKUP(I103,Bidders!$A:$E,5,FALSE) &amp;VLOOKUP(I103,Bidders!$A:$F,6, FALSE)</f>
        <v>Address1  City, State  ZipCode</v>
      </c>
      <c r="M103" s="209">
        <f t="shared" si="46"/>
        <v>-4642.72</v>
      </c>
      <c r="P103" s="209" t="e">
        <f>VLOOKUP(A103,Surplus!$A:$D,10,FALSE)</f>
        <v>#N/A</v>
      </c>
      <c r="AD103" s="209">
        <f t="shared" si="47"/>
        <v>3514.1600000000003</v>
      </c>
      <c r="AE103" s="209">
        <v>953.56</v>
      </c>
      <c r="AF103" s="209">
        <v>175</v>
      </c>
      <c r="AG103" s="209">
        <v>4642.72</v>
      </c>
    </row>
    <row r="104" spans="1:572" s="208" customFormat="1" x14ac:dyDescent="0.2">
      <c r="A104" s="208">
        <f t="shared" si="45"/>
        <v>82</v>
      </c>
      <c r="B104" s="209" t="s">
        <v>335</v>
      </c>
      <c r="C104" s="209" t="s">
        <v>336</v>
      </c>
      <c r="D104" s="209" t="s">
        <v>431</v>
      </c>
      <c r="E104" s="208" t="s">
        <v>337</v>
      </c>
      <c r="F104" s="209" t="s">
        <v>454</v>
      </c>
      <c r="G104" s="209">
        <f t="shared" si="32"/>
        <v>812.57</v>
      </c>
      <c r="H104" s="208">
        <f t="shared" si="48"/>
        <v>22082</v>
      </c>
      <c r="I104" s="208" t="s">
        <v>69</v>
      </c>
      <c r="J104" s="209" t="str">
        <f>VLOOKUP(I104,Bidders!$A:$B,2, FALSE)</f>
        <v>CompanyName</v>
      </c>
      <c r="K104" s="209" t="str">
        <f>VLOOKUP(I104,Bidders!$A:$G,7, FALSE)</f>
        <v>Phone</v>
      </c>
      <c r="L104" s="209" t="str">
        <f>VLOOKUP(I104,Bidders!$A:$C,3,FALSE)&amp;VLOOKUP(I104,Bidders!$A:$D,4,FALSE)  &amp;VLOOKUP(I104,Bidders!$A:$E,5,FALSE) &amp;VLOOKUP(I104,Bidders!$A:$F,6, FALSE)</f>
        <v>Address1  City, State  ZipCode</v>
      </c>
      <c r="M104" s="209">
        <f t="shared" si="46"/>
        <v>-812.57</v>
      </c>
      <c r="P104" s="209" t="e">
        <f>VLOOKUP(A104,Surplus!$A:$D,10,FALSE)</f>
        <v>#N/A</v>
      </c>
      <c r="AD104" s="209">
        <f t="shared" si="47"/>
        <v>492.77000000000004</v>
      </c>
      <c r="AE104" s="209">
        <v>144.80000000000001</v>
      </c>
      <c r="AF104" s="209">
        <v>175</v>
      </c>
      <c r="AG104" s="209">
        <v>812.57</v>
      </c>
    </row>
    <row r="105" spans="1:572" s="208" customFormat="1" x14ac:dyDescent="0.2">
      <c r="A105" s="208">
        <f t="shared" si="45"/>
        <v>83</v>
      </c>
      <c r="B105" s="209" t="s">
        <v>338</v>
      </c>
      <c r="C105" s="209" t="s">
        <v>339</v>
      </c>
      <c r="D105" s="209" t="s">
        <v>432</v>
      </c>
      <c r="E105" s="209" t="s">
        <v>340</v>
      </c>
      <c r="F105" s="209" t="s">
        <v>453</v>
      </c>
      <c r="G105" s="209">
        <f t="shared" si="32"/>
        <v>3400.18</v>
      </c>
      <c r="H105" s="208">
        <f t="shared" si="48"/>
        <v>22083</v>
      </c>
      <c r="I105" s="208" t="s">
        <v>69</v>
      </c>
      <c r="J105" s="209" t="str">
        <f>VLOOKUP(I105,Bidders!$A:$B,2, FALSE)</f>
        <v>CompanyName</v>
      </c>
      <c r="K105" s="209" t="str">
        <f>VLOOKUP(I105,Bidders!$A:$G,7, FALSE)</f>
        <v>Phone</v>
      </c>
      <c r="L105" s="209" t="str">
        <f>VLOOKUP(I105,Bidders!$A:$C,3,FALSE)&amp;VLOOKUP(I105,Bidders!$A:$D,4,FALSE)  &amp;VLOOKUP(I105,Bidders!$A:$E,5,FALSE) &amp;VLOOKUP(I105,Bidders!$A:$F,6, FALSE)</f>
        <v>Address1  City, State  ZipCode</v>
      </c>
      <c r="M105" s="209">
        <f t="shared" si="46"/>
        <v>-3400.18</v>
      </c>
      <c r="P105" s="209" t="e">
        <f>VLOOKUP(A105,Surplus!$A:$D,10,FALSE)</f>
        <v>#N/A</v>
      </c>
      <c r="AD105" s="209">
        <f t="shared" si="47"/>
        <v>2595.2999999999997</v>
      </c>
      <c r="AE105" s="209">
        <v>629.88</v>
      </c>
      <c r="AF105" s="209">
        <v>175</v>
      </c>
      <c r="AG105" s="209">
        <v>3400.18</v>
      </c>
    </row>
    <row r="106" spans="1:572" s="208" customFormat="1" x14ac:dyDescent="0.2">
      <c r="A106" s="208">
        <f t="shared" si="45"/>
        <v>84</v>
      </c>
      <c r="B106" s="209" t="s">
        <v>341</v>
      </c>
      <c r="C106" s="209" t="s">
        <v>342</v>
      </c>
      <c r="D106" s="209" t="s">
        <v>433</v>
      </c>
      <c r="E106" s="209" t="s">
        <v>546</v>
      </c>
      <c r="F106" s="209" t="s">
        <v>452</v>
      </c>
      <c r="G106" s="209">
        <f t="shared" si="32"/>
        <v>11804.05</v>
      </c>
      <c r="H106" s="208">
        <f t="shared" si="48"/>
        <v>22084</v>
      </c>
      <c r="I106" s="208" t="s">
        <v>69</v>
      </c>
      <c r="J106" s="209" t="str">
        <f>VLOOKUP(I106,Bidders!$A:$B,2, FALSE)</f>
        <v>CompanyName</v>
      </c>
      <c r="K106" s="209" t="str">
        <f>VLOOKUP(I106,Bidders!$A:$G,7, FALSE)</f>
        <v>Phone</v>
      </c>
      <c r="L106" s="209" t="str">
        <f>VLOOKUP(I106,Bidders!$A:$C,3,FALSE)&amp;VLOOKUP(I106,Bidders!$A:$D,4,FALSE)  &amp;VLOOKUP(I106,Bidders!$A:$E,5,FALSE) &amp;VLOOKUP(I106,Bidders!$A:$F,6, FALSE)</f>
        <v>Address1  City, State  ZipCode</v>
      </c>
      <c r="M106" s="209">
        <f t="shared" si="46"/>
        <v>-11804.05</v>
      </c>
      <c r="P106" s="209" t="e">
        <f>VLOOKUP(A106,Surplus!$A:$D,10,FALSE)</f>
        <v>#N/A</v>
      </c>
      <c r="AD106" s="209">
        <f t="shared" si="47"/>
        <v>8754.09</v>
      </c>
      <c r="AE106" s="209">
        <v>2874.96</v>
      </c>
      <c r="AF106" s="209">
        <v>175</v>
      </c>
      <c r="AG106" s="209">
        <v>11804.05</v>
      </c>
    </row>
    <row r="107" spans="1:572" s="208" customFormat="1" x14ac:dyDescent="0.2">
      <c r="A107" s="208">
        <f t="shared" si="45"/>
        <v>85</v>
      </c>
      <c r="B107" s="209" t="s">
        <v>343</v>
      </c>
      <c r="C107" s="209" t="s">
        <v>344</v>
      </c>
      <c r="D107" s="209" t="s">
        <v>434</v>
      </c>
      <c r="E107" s="209" t="s">
        <v>345</v>
      </c>
      <c r="F107" s="209" t="s">
        <v>451</v>
      </c>
      <c r="G107" s="209">
        <v>642.85</v>
      </c>
      <c r="H107" s="208">
        <f t="shared" si="48"/>
        <v>22085</v>
      </c>
      <c r="I107" s="208" t="s">
        <v>69</v>
      </c>
      <c r="J107" s="209" t="str">
        <f>VLOOKUP(I107,Bidders!$A:$B,2, FALSE)</f>
        <v>CompanyName</v>
      </c>
      <c r="K107" s="209" t="str">
        <f>VLOOKUP(I107,Bidders!$A:$G,7, FALSE)</f>
        <v>Phone</v>
      </c>
      <c r="L107" s="209" t="str">
        <f>VLOOKUP(I107,Bidders!$A:$C,3,FALSE)&amp;VLOOKUP(I107,Bidders!$A:$D,4,FALSE)  &amp;VLOOKUP(I107,Bidders!$A:$E,5,FALSE) &amp;VLOOKUP(I107,Bidders!$A:$F,6, FALSE)</f>
        <v>Address1  City, State  ZipCode</v>
      </c>
      <c r="M107" s="209">
        <f t="shared" si="46"/>
        <v>-642.85</v>
      </c>
      <c r="P107" s="209" t="e">
        <f>VLOOKUP(A107,Surplus!$A:$D,10,FALSE)</f>
        <v>#N/A</v>
      </c>
      <c r="AD107" s="209">
        <f t="shared" si="47"/>
        <v>201.51000000000005</v>
      </c>
      <c r="AE107" s="209">
        <v>266.33999999999997</v>
      </c>
      <c r="AF107" s="209">
        <v>175</v>
      </c>
      <c r="AG107" s="209">
        <v>642.85</v>
      </c>
    </row>
    <row r="108" spans="1:572" s="104" customFormat="1" x14ac:dyDescent="0.25">
      <c r="A108" s="94"/>
      <c r="B108" s="114" t="s">
        <v>12</v>
      </c>
      <c r="C108" s="94"/>
      <c r="D108" s="94"/>
      <c r="E108" s="94"/>
      <c r="F108" s="94"/>
      <c r="G108" s="134"/>
      <c r="H108" s="108"/>
      <c r="I108" s="94"/>
      <c r="J108" s="109"/>
      <c r="K108" s="109"/>
      <c r="L108" s="109"/>
      <c r="M108" s="107"/>
      <c r="N108" s="110"/>
      <c r="O108" s="110"/>
      <c r="P108" s="134"/>
      <c r="Q108" s="111"/>
      <c r="R108" s="92"/>
      <c r="S108" s="106"/>
      <c r="T108" s="94"/>
      <c r="U108" s="112"/>
      <c r="V108" s="92"/>
      <c r="W108" s="94"/>
      <c r="X108" s="113"/>
      <c r="Y108" s="94"/>
      <c r="Z108" s="114"/>
      <c r="AA108" s="94"/>
      <c r="AB108" s="113"/>
      <c r="AC108" s="94"/>
      <c r="AD108" s="112"/>
      <c r="AE108" s="110"/>
      <c r="AF108" s="110"/>
      <c r="AG108" s="115"/>
      <c r="AH108" s="92"/>
      <c r="AI108" s="114"/>
      <c r="AJ108" s="113"/>
      <c r="AK108" s="94"/>
      <c r="AL108" s="114"/>
      <c r="AM108" s="94"/>
      <c r="AN108" s="94"/>
      <c r="AO108" s="94"/>
      <c r="AP108" s="106"/>
      <c r="AQ108" s="103"/>
    </row>
    <row r="109" spans="1:572" s="30" customFormat="1" ht="31.5" x14ac:dyDescent="0.2">
      <c r="A109" s="30">
        <f>A107+1</f>
        <v>86</v>
      </c>
      <c r="B109" s="31" t="s">
        <v>346</v>
      </c>
      <c r="C109" s="31" t="s">
        <v>551</v>
      </c>
      <c r="D109" s="38" t="s">
        <v>435</v>
      </c>
      <c r="E109" s="31" t="s">
        <v>347</v>
      </c>
      <c r="F109" s="38" t="s">
        <v>450</v>
      </c>
      <c r="G109" s="28">
        <f t="shared" ref="G109:G118" si="49">AG109</f>
        <v>304.81</v>
      </c>
      <c r="H109" s="30">
        <f>H107+1</f>
        <v>22086</v>
      </c>
      <c r="I109" s="30" t="s">
        <v>557</v>
      </c>
      <c r="J109" s="31" t="str">
        <f>VLOOKUP(I109,Bidders!$A:$B,2, FALSE)</f>
        <v>FTB COLLATERAL ASSIGNEE</v>
      </c>
      <c r="K109" s="31" t="str">
        <f>VLOOKUP(I109,Bidders!$A:G,7, FALSE)</f>
        <v>(561) 487-2742</v>
      </c>
      <c r="L109" s="31" t="str">
        <f>VLOOKUP(I109,Bidders!$A:$C,3,FALSE)&amp;VLOOKUP(I109,Bidders!$A:$D,4,FALSE)  &amp;VLOOKUP(I109,Bidders!$A:$E,5,FALSE) &amp;VLOOKUP(I109,Bidders!$A:$F,6, FALSE)</f>
        <v>P.O. BOX 1000 - DEPT, #3035 MEMPHIS, TN 38148</v>
      </c>
      <c r="M109" s="32">
        <f>N109-G109</f>
        <v>4195.1899999999996</v>
      </c>
      <c r="N109" s="34">
        <v>4500</v>
      </c>
      <c r="O109" s="34"/>
      <c r="P109" s="28">
        <v>0</v>
      </c>
      <c r="Q109" s="72"/>
      <c r="R109" s="80"/>
      <c r="S109" s="76"/>
      <c r="T109" s="63"/>
      <c r="U109" s="68"/>
      <c r="V109" s="35"/>
      <c r="X109" s="49"/>
      <c r="Y109" s="63"/>
      <c r="Z109" s="51"/>
      <c r="AB109" s="49"/>
      <c r="AC109" s="63"/>
      <c r="AD109" s="66">
        <f>AG109-AF109-AE109</f>
        <v>101.13</v>
      </c>
      <c r="AE109" s="32">
        <v>28.68</v>
      </c>
      <c r="AF109" s="32">
        <v>175</v>
      </c>
      <c r="AG109" s="59">
        <v>304.81</v>
      </c>
      <c r="AH109" s="63"/>
      <c r="AI109" s="51"/>
      <c r="AJ109" s="49"/>
      <c r="AK109" s="63"/>
      <c r="AL109" s="51"/>
      <c r="AP109" s="49"/>
      <c r="AQ109" s="56"/>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57"/>
      <c r="FV109" s="57"/>
      <c r="FW109" s="57"/>
      <c r="FX109" s="57"/>
      <c r="FY109" s="57"/>
      <c r="FZ109" s="57"/>
      <c r="GA109" s="57"/>
      <c r="GB109" s="57"/>
      <c r="GC109" s="57"/>
      <c r="GD109" s="57"/>
      <c r="GE109" s="57"/>
      <c r="GF109" s="57"/>
      <c r="GG109" s="57"/>
      <c r="GH109" s="57"/>
      <c r="GI109" s="57"/>
      <c r="GJ109" s="57"/>
      <c r="GK109" s="57"/>
      <c r="GL109" s="57"/>
      <c r="GM109" s="57"/>
      <c r="GN109" s="57"/>
      <c r="GO109" s="57"/>
      <c r="GP109" s="57"/>
      <c r="GQ109" s="57"/>
      <c r="GR109" s="57"/>
      <c r="GS109" s="57"/>
      <c r="GT109" s="57"/>
      <c r="GU109" s="57"/>
      <c r="GV109" s="57"/>
      <c r="GW109" s="57"/>
      <c r="GX109" s="57"/>
      <c r="GY109" s="57"/>
      <c r="GZ109" s="57"/>
      <c r="HA109" s="57"/>
      <c r="HB109" s="57"/>
      <c r="HC109" s="57"/>
      <c r="HD109" s="57"/>
      <c r="HE109" s="57"/>
      <c r="HF109" s="57"/>
      <c r="HG109" s="57"/>
      <c r="HH109" s="57"/>
      <c r="HI109" s="57"/>
      <c r="HJ109" s="57"/>
      <c r="HK109" s="57"/>
      <c r="HL109" s="57"/>
      <c r="HM109" s="57"/>
      <c r="HN109" s="57"/>
      <c r="HO109" s="57"/>
      <c r="HP109" s="57"/>
      <c r="HQ109" s="57"/>
      <c r="HR109" s="57"/>
      <c r="HS109" s="57"/>
      <c r="HT109" s="57"/>
      <c r="HU109" s="57"/>
      <c r="HV109" s="57"/>
      <c r="HW109" s="57"/>
      <c r="HX109" s="57"/>
      <c r="HY109" s="57"/>
      <c r="HZ109" s="57"/>
      <c r="IA109" s="57"/>
      <c r="IB109" s="57"/>
      <c r="IC109" s="57"/>
      <c r="ID109" s="57"/>
      <c r="IE109" s="57"/>
      <c r="IF109" s="57"/>
      <c r="IG109" s="57"/>
      <c r="IH109" s="57"/>
      <c r="II109" s="57"/>
      <c r="IJ109" s="57"/>
      <c r="IK109" s="57"/>
      <c r="IL109" s="57"/>
      <c r="IM109" s="57"/>
      <c r="IN109" s="57"/>
      <c r="IO109" s="57"/>
      <c r="IP109" s="57"/>
      <c r="IQ109" s="57"/>
      <c r="IR109" s="57"/>
      <c r="IS109" s="57"/>
      <c r="IT109" s="57"/>
      <c r="IU109" s="57"/>
      <c r="IV109" s="57"/>
      <c r="IW109" s="57"/>
      <c r="IX109" s="57"/>
      <c r="IY109" s="57"/>
      <c r="IZ109" s="57"/>
      <c r="JA109" s="57"/>
      <c r="JB109" s="57"/>
      <c r="JC109" s="57"/>
      <c r="JD109" s="57"/>
      <c r="JE109" s="57"/>
      <c r="JF109" s="57"/>
      <c r="JG109" s="57"/>
      <c r="JH109" s="57"/>
      <c r="JI109" s="57"/>
      <c r="JJ109" s="57"/>
      <c r="JK109" s="57"/>
      <c r="JL109" s="57"/>
      <c r="JM109" s="57"/>
      <c r="JN109" s="57"/>
      <c r="JO109" s="57"/>
      <c r="JP109" s="57"/>
      <c r="JQ109" s="57"/>
      <c r="JR109" s="57"/>
      <c r="JS109" s="57"/>
      <c r="JT109" s="57"/>
      <c r="JU109" s="57"/>
      <c r="JV109" s="57"/>
      <c r="JW109" s="57"/>
      <c r="JX109" s="57"/>
      <c r="JY109" s="57"/>
      <c r="JZ109" s="57"/>
      <c r="KA109" s="57"/>
      <c r="KB109" s="57"/>
      <c r="KC109" s="57"/>
      <c r="KD109" s="57"/>
      <c r="KE109" s="57"/>
      <c r="KF109" s="57"/>
      <c r="KG109" s="57"/>
      <c r="KH109" s="57"/>
      <c r="KI109" s="57"/>
      <c r="KJ109" s="57"/>
      <c r="KK109" s="57"/>
      <c r="KL109" s="57"/>
      <c r="KM109" s="57"/>
      <c r="KN109" s="57"/>
      <c r="KO109" s="57"/>
      <c r="KP109" s="57"/>
      <c r="KQ109" s="57"/>
      <c r="KR109" s="57"/>
      <c r="KS109" s="57"/>
      <c r="KT109" s="57"/>
      <c r="KU109" s="57"/>
      <c r="KV109" s="57"/>
      <c r="KW109" s="57"/>
      <c r="KX109" s="57"/>
      <c r="KY109" s="57"/>
      <c r="KZ109" s="57"/>
      <c r="LA109" s="57"/>
      <c r="LB109" s="57"/>
      <c r="LC109" s="57"/>
      <c r="LD109" s="57"/>
      <c r="LE109" s="57"/>
      <c r="LF109" s="57"/>
      <c r="LG109" s="57"/>
      <c r="LH109" s="57"/>
      <c r="LI109" s="57"/>
      <c r="LJ109" s="57"/>
      <c r="LK109" s="57"/>
      <c r="LL109" s="57"/>
      <c r="LM109" s="57"/>
      <c r="LN109" s="57"/>
      <c r="LO109" s="57"/>
      <c r="LP109" s="57"/>
      <c r="LQ109" s="57"/>
      <c r="LR109" s="57"/>
      <c r="LS109" s="57"/>
      <c r="LT109" s="57"/>
      <c r="LU109" s="57"/>
      <c r="LV109" s="57"/>
      <c r="LW109" s="57"/>
      <c r="LX109" s="57"/>
      <c r="LY109" s="57"/>
      <c r="LZ109" s="57"/>
      <c r="MA109" s="57"/>
      <c r="MB109" s="57"/>
      <c r="MC109" s="57"/>
      <c r="MD109" s="57"/>
      <c r="ME109" s="57"/>
      <c r="MF109" s="57"/>
      <c r="MG109" s="57"/>
      <c r="MH109" s="57"/>
      <c r="MI109" s="57"/>
      <c r="MJ109" s="57"/>
      <c r="MK109" s="57"/>
      <c r="ML109" s="57"/>
      <c r="MM109" s="57"/>
      <c r="MN109" s="57"/>
      <c r="MO109" s="57"/>
      <c r="MP109" s="57"/>
      <c r="MQ109" s="57"/>
      <c r="MR109" s="57"/>
      <c r="MS109" s="57"/>
      <c r="MT109" s="57"/>
      <c r="MU109" s="57"/>
      <c r="MV109" s="57"/>
      <c r="MW109" s="57"/>
      <c r="MX109" s="57"/>
      <c r="MY109" s="57"/>
      <c r="MZ109" s="57"/>
      <c r="NA109" s="57"/>
      <c r="NB109" s="57"/>
      <c r="NC109" s="57"/>
      <c r="ND109" s="57"/>
      <c r="NE109" s="57"/>
      <c r="NF109" s="57"/>
      <c r="NG109" s="57"/>
      <c r="NH109" s="57"/>
      <c r="NI109" s="57"/>
      <c r="NJ109" s="57"/>
      <c r="NK109" s="57"/>
      <c r="NL109" s="57"/>
      <c r="NM109" s="57"/>
      <c r="NN109" s="57"/>
      <c r="NO109" s="57"/>
      <c r="NP109" s="57"/>
      <c r="NQ109" s="57"/>
      <c r="NR109" s="57"/>
      <c r="NS109" s="57"/>
      <c r="NT109" s="57"/>
      <c r="NU109" s="57"/>
      <c r="NV109" s="57"/>
      <c r="NW109" s="57"/>
      <c r="NX109" s="57"/>
      <c r="NY109" s="57"/>
      <c r="NZ109" s="57"/>
      <c r="OA109" s="57"/>
      <c r="OB109" s="57"/>
      <c r="OC109" s="57"/>
      <c r="OD109" s="57"/>
      <c r="OE109" s="57"/>
      <c r="OF109" s="57"/>
      <c r="OG109" s="57"/>
      <c r="OH109" s="57"/>
      <c r="OI109" s="57"/>
      <c r="OJ109" s="57"/>
      <c r="OK109" s="57"/>
      <c r="OL109" s="57"/>
      <c r="OM109" s="57"/>
      <c r="ON109" s="57"/>
      <c r="OO109" s="57"/>
      <c r="OP109" s="57"/>
      <c r="OQ109" s="57"/>
      <c r="OR109" s="57"/>
      <c r="OS109" s="57"/>
      <c r="OT109" s="57"/>
      <c r="OU109" s="57"/>
      <c r="OV109" s="57"/>
      <c r="OW109" s="57"/>
      <c r="OX109" s="57"/>
      <c r="OY109" s="57"/>
      <c r="OZ109" s="57"/>
      <c r="PA109" s="57"/>
      <c r="PB109" s="57"/>
      <c r="PC109" s="57"/>
      <c r="PD109" s="57"/>
      <c r="PE109" s="57"/>
      <c r="PF109" s="57"/>
      <c r="PG109" s="57"/>
      <c r="PH109" s="57"/>
      <c r="PI109" s="57"/>
      <c r="PJ109" s="57"/>
      <c r="PK109" s="57"/>
      <c r="PL109" s="57"/>
      <c r="PM109" s="57"/>
      <c r="PN109" s="57"/>
      <c r="PO109" s="57"/>
      <c r="PP109" s="57"/>
      <c r="PQ109" s="57"/>
      <c r="PR109" s="57"/>
      <c r="PS109" s="57"/>
      <c r="PT109" s="57"/>
      <c r="PU109" s="57"/>
      <c r="PV109" s="57"/>
      <c r="PW109" s="57"/>
      <c r="PX109" s="57"/>
      <c r="PY109" s="57"/>
      <c r="PZ109" s="57"/>
      <c r="QA109" s="57"/>
      <c r="QB109" s="57"/>
      <c r="QC109" s="57"/>
      <c r="QD109" s="57"/>
      <c r="QE109" s="57"/>
      <c r="QF109" s="57"/>
      <c r="QG109" s="57"/>
      <c r="QH109" s="57"/>
      <c r="QI109" s="57"/>
      <c r="QJ109" s="57"/>
      <c r="QK109" s="57"/>
      <c r="QL109" s="57"/>
      <c r="QM109" s="57"/>
      <c r="QN109" s="57"/>
      <c r="QO109" s="57"/>
      <c r="QP109" s="57"/>
      <c r="QQ109" s="57"/>
      <c r="QR109" s="57"/>
      <c r="QS109" s="57"/>
      <c r="QT109" s="57"/>
      <c r="QU109" s="57"/>
      <c r="QV109" s="57"/>
      <c r="QW109" s="57"/>
      <c r="QX109" s="57"/>
      <c r="QY109" s="57"/>
      <c r="QZ109" s="57"/>
      <c r="RA109" s="57"/>
      <c r="RB109" s="57"/>
      <c r="RC109" s="57"/>
      <c r="RD109" s="57"/>
      <c r="RE109" s="57"/>
      <c r="RF109" s="57"/>
      <c r="RG109" s="57"/>
      <c r="RH109" s="57"/>
      <c r="RI109" s="57"/>
      <c r="RJ109" s="57"/>
      <c r="RK109" s="57"/>
      <c r="RL109" s="57"/>
      <c r="RM109" s="57"/>
      <c r="RN109" s="57"/>
      <c r="RO109" s="57"/>
      <c r="RP109" s="57"/>
      <c r="RQ109" s="57"/>
      <c r="RR109" s="57"/>
      <c r="RS109" s="57"/>
      <c r="RT109" s="57"/>
      <c r="RU109" s="57"/>
      <c r="RV109" s="57"/>
      <c r="RW109" s="57"/>
      <c r="RX109" s="57"/>
      <c r="RY109" s="57"/>
      <c r="RZ109" s="57"/>
      <c r="SA109" s="57"/>
      <c r="SB109" s="57"/>
      <c r="SC109" s="57"/>
      <c r="SD109" s="57"/>
      <c r="SE109" s="57"/>
      <c r="SF109" s="57"/>
      <c r="SG109" s="57"/>
      <c r="SH109" s="57"/>
      <c r="SI109" s="57"/>
      <c r="SJ109" s="57"/>
      <c r="SK109" s="57"/>
      <c r="SL109" s="57"/>
      <c r="SM109" s="57"/>
      <c r="SN109" s="57"/>
      <c r="SO109" s="57"/>
      <c r="SP109" s="57"/>
      <c r="SQ109" s="57"/>
      <c r="SR109" s="57"/>
      <c r="SS109" s="57"/>
      <c r="ST109" s="57"/>
      <c r="SU109" s="57"/>
      <c r="SV109" s="57"/>
      <c r="SW109" s="57"/>
      <c r="SX109" s="57"/>
      <c r="SY109" s="57"/>
      <c r="SZ109" s="57"/>
      <c r="TA109" s="57"/>
      <c r="TB109" s="57"/>
      <c r="TC109" s="57"/>
      <c r="TD109" s="57"/>
      <c r="TE109" s="57"/>
      <c r="TF109" s="57"/>
      <c r="TG109" s="57"/>
      <c r="TH109" s="57"/>
      <c r="TI109" s="57"/>
      <c r="TJ109" s="57"/>
      <c r="TK109" s="57"/>
      <c r="TL109" s="57"/>
      <c r="TM109" s="57"/>
      <c r="TN109" s="57"/>
      <c r="TO109" s="57"/>
      <c r="TP109" s="57"/>
      <c r="TQ109" s="57"/>
      <c r="TR109" s="57"/>
      <c r="TS109" s="57"/>
      <c r="TT109" s="57"/>
      <c r="TU109" s="57"/>
      <c r="TV109" s="57"/>
      <c r="TW109" s="57"/>
      <c r="TX109" s="57"/>
      <c r="TY109" s="57"/>
      <c r="TZ109" s="57"/>
      <c r="UA109" s="57"/>
      <c r="UB109" s="57"/>
      <c r="UC109" s="57"/>
      <c r="UD109" s="57"/>
      <c r="UE109" s="57"/>
      <c r="UF109" s="57"/>
      <c r="UG109" s="57"/>
      <c r="UH109" s="57"/>
      <c r="UI109" s="57"/>
      <c r="UJ109" s="57"/>
      <c r="UK109" s="57"/>
      <c r="UL109" s="57"/>
      <c r="UM109" s="57"/>
      <c r="UN109" s="57"/>
      <c r="UO109" s="57"/>
      <c r="UP109" s="57"/>
      <c r="UQ109" s="57"/>
      <c r="UR109" s="57"/>
      <c r="US109" s="57"/>
      <c r="UT109" s="57"/>
      <c r="UU109" s="57"/>
      <c r="UV109" s="57"/>
      <c r="UW109" s="57"/>
      <c r="UX109" s="57"/>
      <c r="UY109" s="57"/>
      <c r="UZ109" s="57"/>
    </row>
    <row r="110" spans="1:572" s="208" customFormat="1" x14ac:dyDescent="0.2">
      <c r="A110" s="208">
        <f t="shared" ref="A110" si="50">A109+1</f>
        <v>87</v>
      </c>
      <c r="B110" s="209" t="s">
        <v>348</v>
      </c>
      <c r="C110" s="209" t="s">
        <v>349</v>
      </c>
      <c r="D110" s="209" t="s">
        <v>436</v>
      </c>
      <c r="E110" s="209" t="s">
        <v>350</v>
      </c>
      <c r="F110" s="209" t="s">
        <v>449</v>
      </c>
      <c r="G110" s="209">
        <f t="shared" si="49"/>
        <v>2065.87</v>
      </c>
      <c r="H110" s="208">
        <f>H109+1</f>
        <v>22087</v>
      </c>
      <c r="I110" s="208" t="s">
        <v>69</v>
      </c>
      <c r="J110" s="209" t="str">
        <f>VLOOKUP(I110,Bidders!$A:$B,2, FALSE)</f>
        <v>CompanyName</v>
      </c>
      <c r="K110" s="209" t="str">
        <f>VLOOKUP(I110,Bidders!$A:G,7, FALSE)</f>
        <v>Phone</v>
      </c>
      <c r="L110" s="209" t="str">
        <f>VLOOKUP(I110,Bidders!$A:$C,3,FALSE)&amp;VLOOKUP(I110,Bidders!$A:$D,4,FALSE)  &amp;VLOOKUP(I110,Bidders!$A:$E,5,FALSE) &amp;VLOOKUP(I110,Bidders!$A:$F,6, FALSE)</f>
        <v>Address1  City, State  ZipCode</v>
      </c>
      <c r="M110" s="209">
        <f t="shared" ref="M110:M115" si="51">N110-G110</f>
        <v>-2065.87</v>
      </c>
      <c r="P110" s="209" t="e">
        <f>VLOOKUP(A110,Surplus!$A:$D,10,FALSE)</f>
        <v>#N/A</v>
      </c>
      <c r="AD110" s="209">
        <f t="shared" ref="AD110:AD115" si="52">AG110-AF110-AE110</f>
        <v>1567.6499999999999</v>
      </c>
      <c r="AE110" s="209">
        <v>323.22000000000003</v>
      </c>
      <c r="AF110" s="209">
        <v>175</v>
      </c>
      <c r="AG110" s="209">
        <v>2065.87</v>
      </c>
    </row>
    <row r="111" spans="1:572" s="208" customFormat="1" x14ac:dyDescent="0.2">
      <c r="A111" s="208">
        <f t="shared" ref="A111:A116" si="53">A110+1</f>
        <v>88</v>
      </c>
      <c r="B111" s="209" t="s">
        <v>351</v>
      </c>
      <c r="C111" s="209" t="s">
        <v>352</v>
      </c>
      <c r="D111" s="209" t="s">
        <v>437</v>
      </c>
      <c r="E111" s="209" t="s">
        <v>541</v>
      </c>
      <c r="F111" s="209" t="s">
        <v>448</v>
      </c>
      <c r="G111" s="209">
        <f t="shared" si="49"/>
        <v>2041.51</v>
      </c>
      <c r="H111" s="208">
        <f t="shared" ref="H111" si="54">H110+1</f>
        <v>22088</v>
      </c>
      <c r="I111" s="208" t="s">
        <v>69</v>
      </c>
      <c r="J111" s="209" t="str">
        <f>VLOOKUP(I111,Bidders!$A:$B,2, FALSE)</f>
        <v>CompanyName</v>
      </c>
      <c r="K111" s="209" t="str">
        <f>VLOOKUP(I111,Bidders!$A:G,7, FALSE)</f>
        <v>Phone</v>
      </c>
      <c r="L111" s="209" t="str">
        <f>VLOOKUP(I111,Bidders!$A:$C,3,FALSE)&amp;VLOOKUP(I111,Bidders!$A:$D,4,FALSE)  &amp;VLOOKUP(I111,Bidders!$A:$E,5,FALSE) &amp;VLOOKUP(I111,Bidders!$A:$F,6, FALSE)</f>
        <v>Address1  City, State  ZipCode</v>
      </c>
      <c r="M111" s="209">
        <f t="shared" si="51"/>
        <v>-2041.51</v>
      </c>
      <c r="P111" s="209" t="e">
        <f>VLOOKUP(A111,Surplus!$A:$D,10,FALSE)</f>
        <v>#N/A</v>
      </c>
      <c r="AD111" s="209">
        <f t="shared" si="52"/>
        <v>1395.48</v>
      </c>
      <c r="AE111" s="209">
        <v>471.03</v>
      </c>
      <c r="AF111" s="209">
        <v>175</v>
      </c>
      <c r="AG111" s="209">
        <v>2041.51</v>
      </c>
    </row>
    <row r="112" spans="1:572" s="213" customFormat="1" x14ac:dyDescent="0.2">
      <c r="A112" s="213">
        <f t="shared" si="53"/>
        <v>89</v>
      </c>
      <c r="B112" s="214" t="s">
        <v>353</v>
      </c>
      <c r="C112" s="214" t="s">
        <v>354</v>
      </c>
      <c r="D112" s="214" t="s">
        <v>438</v>
      </c>
      <c r="E112" s="214" t="s">
        <v>355</v>
      </c>
      <c r="F112" s="214" t="s">
        <v>447</v>
      </c>
      <c r="G112" s="214">
        <f t="shared" si="49"/>
        <v>1791.11</v>
      </c>
      <c r="H112" s="213">
        <f>H111+1</f>
        <v>22089</v>
      </c>
      <c r="I112" s="213" t="s">
        <v>69</v>
      </c>
      <c r="J112" s="214" t="str">
        <f>VLOOKUP(I112,Bidders!$A:$B,2, FALSE)</f>
        <v>CompanyName</v>
      </c>
      <c r="K112" s="214" t="str">
        <f>VLOOKUP(I112,Bidders!$A:G,7, FALSE)</f>
        <v>Phone</v>
      </c>
      <c r="L112" s="214" t="str">
        <f>VLOOKUP(I112,Bidders!$A:$C,3,FALSE)&amp;VLOOKUP(I112,Bidders!$A:$D,4,FALSE)  &amp;VLOOKUP(I112,Bidders!$A:$E,5,FALSE) &amp;VLOOKUP(I112,Bidders!$A:$F,6, FALSE)</f>
        <v>Address1  City, State  ZipCode</v>
      </c>
      <c r="M112" s="214">
        <f t="shared" si="51"/>
        <v>-1791.11</v>
      </c>
      <c r="P112" s="214" t="e">
        <f>VLOOKUP(A112,Surplus!$A:$D,10,FALSE)</f>
        <v>#N/A</v>
      </c>
      <c r="Q112" s="215"/>
      <c r="R112" s="216"/>
      <c r="S112" s="217"/>
      <c r="T112" s="216"/>
      <c r="U112" s="218"/>
      <c r="X112" s="215"/>
      <c r="Y112" s="216"/>
      <c r="Z112" s="218"/>
      <c r="AB112" s="215"/>
      <c r="AC112" s="216"/>
      <c r="AD112" s="212">
        <f t="shared" si="52"/>
        <v>1247.6599999999999</v>
      </c>
      <c r="AE112" s="214">
        <v>368.45</v>
      </c>
      <c r="AF112" s="214">
        <v>175</v>
      </c>
      <c r="AG112" s="211">
        <v>1791.11</v>
      </c>
      <c r="AH112" s="216"/>
      <c r="AI112" s="218"/>
      <c r="AJ112" s="215"/>
      <c r="AK112" s="216"/>
      <c r="AL112" s="218"/>
      <c r="AP112" s="215"/>
      <c r="AQ112" s="219"/>
      <c r="AR112" s="220"/>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0"/>
      <c r="BO112" s="220"/>
      <c r="BP112" s="220"/>
      <c r="BQ112" s="220"/>
      <c r="BR112" s="220"/>
      <c r="BS112" s="220"/>
      <c r="BT112" s="220"/>
      <c r="BU112" s="220"/>
      <c r="BV112" s="220"/>
      <c r="BW112" s="220"/>
      <c r="BX112" s="220"/>
      <c r="BY112" s="220"/>
      <c r="BZ112" s="220"/>
      <c r="CA112" s="220"/>
      <c r="CB112" s="220"/>
      <c r="CC112" s="220"/>
      <c r="CD112" s="220"/>
      <c r="CE112" s="220"/>
      <c r="CF112" s="220"/>
      <c r="CG112" s="220"/>
      <c r="CH112" s="220"/>
      <c r="CI112" s="220"/>
      <c r="CJ112" s="220"/>
      <c r="CK112" s="220"/>
      <c r="CL112" s="220"/>
      <c r="CM112" s="220"/>
      <c r="CN112" s="220"/>
      <c r="CO112" s="220"/>
      <c r="CP112" s="220"/>
      <c r="CQ112" s="220"/>
      <c r="CR112" s="220"/>
      <c r="CS112" s="220"/>
      <c r="CT112" s="220"/>
      <c r="CU112" s="220"/>
      <c r="CV112" s="220"/>
      <c r="CW112" s="220"/>
      <c r="CX112" s="220"/>
      <c r="CY112" s="220"/>
      <c r="CZ112" s="220"/>
      <c r="DA112" s="220"/>
      <c r="DB112" s="220"/>
      <c r="DC112" s="220"/>
      <c r="DD112" s="220"/>
      <c r="DE112" s="220"/>
      <c r="DF112" s="220"/>
      <c r="DG112" s="220"/>
      <c r="DH112" s="220"/>
      <c r="DI112" s="220"/>
      <c r="DJ112" s="220"/>
      <c r="DK112" s="220"/>
      <c r="DL112" s="220"/>
      <c r="DM112" s="220"/>
      <c r="DN112" s="220"/>
      <c r="DO112" s="220"/>
      <c r="DP112" s="220"/>
      <c r="DQ112" s="220"/>
      <c r="DR112" s="220"/>
      <c r="DS112" s="220"/>
      <c r="DT112" s="220"/>
      <c r="DU112" s="220"/>
      <c r="DV112" s="220"/>
      <c r="DW112" s="220"/>
      <c r="DX112" s="220"/>
      <c r="DY112" s="220"/>
      <c r="DZ112" s="220"/>
      <c r="EA112" s="220"/>
      <c r="EB112" s="220"/>
      <c r="EC112" s="220"/>
      <c r="ED112" s="220"/>
      <c r="EE112" s="220"/>
      <c r="EF112" s="220"/>
      <c r="EG112" s="220"/>
      <c r="EH112" s="220"/>
      <c r="EI112" s="220"/>
      <c r="EJ112" s="220"/>
      <c r="EK112" s="220"/>
      <c r="EL112" s="220"/>
      <c r="EM112" s="220"/>
      <c r="EN112" s="220"/>
      <c r="EO112" s="220"/>
      <c r="EP112" s="220"/>
      <c r="EQ112" s="220"/>
      <c r="ER112" s="220"/>
      <c r="ES112" s="220"/>
      <c r="ET112" s="220"/>
      <c r="EU112" s="220"/>
      <c r="EV112" s="220"/>
      <c r="EW112" s="220"/>
      <c r="EX112" s="220"/>
      <c r="EY112" s="220"/>
      <c r="EZ112" s="220"/>
      <c r="FA112" s="220"/>
      <c r="FB112" s="220"/>
      <c r="FC112" s="220"/>
      <c r="FD112" s="220"/>
      <c r="FE112" s="220"/>
      <c r="FF112" s="220"/>
      <c r="FG112" s="220"/>
      <c r="FH112" s="220"/>
      <c r="FI112" s="220"/>
      <c r="FJ112" s="220"/>
      <c r="FK112" s="220"/>
      <c r="FL112" s="220"/>
      <c r="FM112" s="220"/>
      <c r="FN112" s="220"/>
      <c r="FO112" s="220"/>
      <c r="FP112" s="220"/>
      <c r="FQ112" s="220"/>
      <c r="FR112" s="220"/>
      <c r="FS112" s="220"/>
      <c r="FT112" s="220"/>
      <c r="FU112" s="220"/>
      <c r="FV112" s="220"/>
      <c r="FW112" s="220"/>
      <c r="FX112" s="220"/>
      <c r="FY112" s="220"/>
      <c r="FZ112" s="220"/>
      <c r="GA112" s="220"/>
      <c r="GB112" s="220"/>
      <c r="GC112" s="220"/>
      <c r="GD112" s="220"/>
      <c r="GE112" s="220"/>
      <c r="GF112" s="220"/>
      <c r="GG112" s="220"/>
      <c r="GH112" s="220"/>
      <c r="GI112" s="220"/>
      <c r="GJ112" s="220"/>
      <c r="GK112" s="220"/>
      <c r="GL112" s="220"/>
      <c r="GM112" s="220"/>
      <c r="GN112" s="220"/>
      <c r="GO112" s="220"/>
      <c r="GP112" s="220"/>
      <c r="GQ112" s="220"/>
      <c r="GR112" s="220"/>
      <c r="GS112" s="220"/>
      <c r="GT112" s="220"/>
      <c r="GU112" s="220"/>
      <c r="GV112" s="220"/>
      <c r="GW112" s="220"/>
      <c r="GX112" s="220"/>
      <c r="GY112" s="220"/>
      <c r="GZ112" s="220"/>
      <c r="HA112" s="220"/>
      <c r="HB112" s="220"/>
      <c r="HC112" s="220"/>
      <c r="HD112" s="220"/>
      <c r="HE112" s="220"/>
      <c r="HF112" s="220"/>
      <c r="HG112" s="220"/>
      <c r="HH112" s="220"/>
      <c r="HI112" s="220"/>
      <c r="HJ112" s="220"/>
      <c r="HK112" s="220"/>
      <c r="HL112" s="220"/>
      <c r="HM112" s="220"/>
      <c r="HN112" s="220"/>
      <c r="HO112" s="220"/>
      <c r="HP112" s="220"/>
      <c r="HQ112" s="220"/>
      <c r="HR112" s="220"/>
      <c r="HS112" s="220"/>
      <c r="HT112" s="220"/>
      <c r="HU112" s="220"/>
      <c r="HV112" s="220"/>
      <c r="HW112" s="220"/>
      <c r="HX112" s="220"/>
      <c r="HY112" s="220"/>
      <c r="HZ112" s="220"/>
      <c r="IA112" s="220"/>
      <c r="IB112" s="220"/>
      <c r="IC112" s="220"/>
      <c r="ID112" s="220"/>
      <c r="IE112" s="220"/>
      <c r="IF112" s="220"/>
      <c r="IG112" s="220"/>
      <c r="IH112" s="220"/>
      <c r="II112" s="220"/>
      <c r="IJ112" s="220"/>
      <c r="IK112" s="220"/>
      <c r="IL112" s="220"/>
      <c r="IM112" s="220"/>
      <c r="IN112" s="220"/>
      <c r="IO112" s="220"/>
      <c r="IP112" s="220"/>
      <c r="IQ112" s="220"/>
      <c r="IR112" s="220"/>
      <c r="IS112" s="220"/>
      <c r="IT112" s="220"/>
      <c r="IU112" s="220"/>
      <c r="IV112" s="220"/>
      <c r="IW112" s="220"/>
      <c r="IX112" s="220"/>
      <c r="IY112" s="220"/>
      <c r="IZ112" s="220"/>
      <c r="JA112" s="220"/>
      <c r="JB112" s="220"/>
      <c r="JC112" s="220"/>
      <c r="JD112" s="220"/>
      <c r="JE112" s="220"/>
      <c r="JF112" s="220"/>
      <c r="JG112" s="220"/>
      <c r="JH112" s="220"/>
      <c r="JI112" s="220"/>
      <c r="JJ112" s="220"/>
      <c r="JK112" s="220"/>
      <c r="JL112" s="220"/>
      <c r="JM112" s="220"/>
      <c r="JN112" s="220"/>
      <c r="JO112" s="220"/>
      <c r="JP112" s="220"/>
      <c r="JQ112" s="220"/>
      <c r="JR112" s="220"/>
      <c r="JS112" s="220"/>
      <c r="JT112" s="220"/>
      <c r="JU112" s="220"/>
      <c r="JV112" s="220"/>
      <c r="JW112" s="220"/>
      <c r="JX112" s="220"/>
      <c r="JY112" s="220"/>
      <c r="JZ112" s="220"/>
      <c r="KA112" s="220"/>
      <c r="KB112" s="220"/>
      <c r="KC112" s="220"/>
      <c r="KD112" s="220"/>
      <c r="KE112" s="220"/>
      <c r="KF112" s="220"/>
      <c r="KG112" s="220"/>
      <c r="KH112" s="220"/>
      <c r="KI112" s="220"/>
      <c r="KJ112" s="220"/>
      <c r="KK112" s="220"/>
      <c r="KL112" s="220"/>
      <c r="KM112" s="220"/>
      <c r="KN112" s="220"/>
      <c r="KO112" s="220"/>
      <c r="KP112" s="220"/>
      <c r="KQ112" s="220"/>
      <c r="KR112" s="220"/>
      <c r="KS112" s="220"/>
      <c r="KT112" s="220"/>
      <c r="KU112" s="220"/>
      <c r="KV112" s="220"/>
      <c r="KW112" s="220"/>
      <c r="KX112" s="220"/>
      <c r="KY112" s="220"/>
      <c r="KZ112" s="220"/>
      <c r="LA112" s="220"/>
      <c r="LB112" s="220"/>
      <c r="LC112" s="220"/>
      <c r="LD112" s="220"/>
      <c r="LE112" s="220"/>
      <c r="LF112" s="220"/>
      <c r="LG112" s="220"/>
      <c r="LH112" s="220"/>
      <c r="LI112" s="220"/>
      <c r="LJ112" s="220"/>
      <c r="LK112" s="220"/>
      <c r="LL112" s="220"/>
      <c r="LM112" s="220"/>
      <c r="LN112" s="220"/>
      <c r="LO112" s="220"/>
      <c r="LP112" s="220"/>
      <c r="LQ112" s="220"/>
      <c r="LR112" s="220"/>
      <c r="LS112" s="220"/>
      <c r="LT112" s="220"/>
      <c r="LU112" s="220"/>
      <c r="LV112" s="220"/>
      <c r="LW112" s="220"/>
      <c r="LX112" s="220"/>
      <c r="LY112" s="220"/>
      <c r="LZ112" s="220"/>
      <c r="MA112" s="220"/>
      <c r="MB112" s="220"/>
      <c r="MC112" s="220"/>
      <c r="MD112" s="220"/>
      <c r="ME112" s="220"/>
      <c r="MF112" s="220"/>
      <c r="MG112" s="220"/>
      <c r="MH112" s="220"/>
      <c r="MI112" s="220"/>
      <c r="MJ112" s="220"/>
      <c r="MK112" s="220"/>
      <c r="ML112" s="220"/>
      <c r="MM112" s="220"/>
      <c r="MN112" s="220"/>
      <c r="MO112" s="220"/>
      <c r="MP112" s="220"/>
      <c r="MQ112" s="220"/>
      <c r="MR112" s="220"/>
      <c r="MS112" s="220"/>
      <c r="MT112" s="220"/>
      <c r="MU112" s="220"/>
      <c r="MV112" s="220"/>
      <c r="MW112" s="220"/>
      <c r="MX112" s="220"/>
      <c r="MY112" s="220"/>
      <c r="MZ112" s="220"/>
      <c r="NA112" s="220"/>
      <c r="NB112" s="220"/>
      <c r="NC112" s="220"/>
      <c r="ND112" s="220"/>
      <c r="NE112" s="220"/>
      <c r="NF112" s="220"/>
      <c r="NG112" s="220"/>
      <c r="NH112" s="220"/>
      <c r="NI112" s="220"/>
      <c r="NJ112" s="220"/>
      <c r="NK112" s="220"/>
      <c r="NL112" s="220"/>
      <c r="NM112" s="220"/>
      <c r="NN112" s="220"/>
      <c r="NO112" s="220"/>
      <c r="NP112" s="220"/>
      <c r="NQ112" s="220"/>
      <c r="NR112" s="220"/>
      <c r="NS112" s="220"/>
      <c r="NT112" s="220"/>
      <c r="NU112" s="220"/>
      <c r="NV112" s="220"/>
      <c r="NW112" s="220"/>
      <c r="NX112" s="220"/>
      <c r="NY112" s="220"/>
      <c r="NZ112" s="220"/>
      <c r="OA112" s="220"/>
      <c r="OB112" s="220"/>
      <c r="OC112" s="220"/>
      <c r="OD112" s="220"/>
      <c r="OE112" s="220"/>
      <c r="OF112" s="220"/>
      <c r="OG112" s="220"/>
      <c r="OH112" s="220"/>
      <c r="OI112" s="220"/>
      <c r="OJ112" s="220"/>
      <c r="OK112" s="220"/>
      <c r="OL112" s="220"/>
      <c r="OM112" s="220"/>
      <c r="ON112" s="220"/>
      <c r="OO112" s="220"/>
      <c r="OP112" s="220"/>
      <c r="OQ112" s="220"/>
      <c r="OR112" s="220"/>
      <c r="OS112" s="220"/>
      <c r="OT112" s="220"/>
      <c r="OU112" s="220"/>
      <c r="OV112" s="220"/>
      <c r="OW112" s="220"/>
      <c r="OX112" s="220"/>
      <c r="OY112" s="220"/>
      <c r="OZ112" s="220"/>
      <c r="PA112" s="220"/>
      <c r="PB112" s="220"/>
      <c r="PC112" s="220"/>
      <c r="PD112" s="220"/>
      <c r="PE112" s="220"/>
      <c r="PF112" s="220"/>
      <c r="PG112" s="220"/>
      <c r="PH112" s="220"/>
      <c r="PI112" s="220"/>
      <c r="PJ112" s="220"/>
      <c r="PK112" s="220"/>
      <c r="PL112" s="220"/>
      <c r="PM112" s="220"/>
      <c r="PN112" s="220"/>
      <c r="PO112" s="220"/>
      <c r="PP112" s="220"/>
      <c r="PQ112" s="220"/>
      <c r="PR112" s="220"/>
      <c r="PS112" s="220"/>
      <c r="PT112" s="220"/>
      <c r="PU112" s="220"/>
      <c r="PV112" s="220"/>
      <c r="PW112" s="220"/>
      <c r="PX112" s="220"/>
      <c r="PY112" s="220"/>
      <c r="PZ112" s="220"/>
      <c r="QA112" s="220"/>
      <c r="QB112" s="220"/>
      <c r="QC112" s="220"/>
      <c r="QD112" s="220"/>
      <c r="QE112" s="220"/>
      <c r="QF112" s="220"/>
      <c r="QG112" s="220"/>
      <c r="QH112" s="220"/>
      <c r="QI112" s="220"/>
      <c r="QJ112" s="220"/>
      <c r="QK112" s="220"/>
      <c r="QL112" s="220"/>
      <c r="QM112" s="220"/>
      <c r="QN112" s="220"/>
      <c r="QO112" s="220"/>
      <c r="QP112" s="220"/>
      <c r="QQ112" s="220"/>
      <c r="QR112" s="220"/>
      <c r="QS112" s="220"/>
      <c r="QT112" s="220"/>
      <c r="QU112" s="220"/>
      <c r="QV112" s="220"/>
      <c r="QW112" s="220"/>
      <c r="QX112" s="220"/>
      <c r="QY112" s="220"/>
      <c r="QZ112" s="220"/>
      <c r="RA112" s="220"/>
      <c r="RB112" s="220"/>
      <c r="RC112" s="220"/>
      <c r="RD112" s="220"/>
      <c r="RE112" s="220"/>
      <c r="RF112" s="220"/>
      <c r="RG112" s="220"/>
      <c r="RH112" s="220"/>
      <c r="RI112" s="220"/>
      <c r="RJ112" s="220"/>
      <c r="RK112" s="220"/>
      <c r="RL112" s="220"/>
      <c r="RM112" s="220"/>
      <c r="RN112" s="220"/>
      <c r="RO112" s="220"/>
      <c r="RP112" s="220"/>
      <c r="RQ112" s="220"/>
      <c r="RR112" s="220"/>
      <c r="RS112" s="220"/>
      <c r="RT112" s="220"/>
      <c r="RU112" s="220"/>
      <c r="RV112" s="220"/>
      <c r="RW112" s="220"/>
      <c r="RX112" s="220"/>
      <c r="RY112" s="220"/>
      <c r="RZ112" s="220"/>
      <c r="SA112" s="220"/>
      <c r="SB112" s="220"/>
      <c r="SC112" s="220"/>
      <c r="SD112" s="220"/>
      <c r="SE112" s="220"/>
      <c r="SF112" s="220"/>
      <c r="SG112" s="220"/>
      <c r="SH112" s="220"/>
      <c r="SI112" s="220"/>
      <c r="SJ112" s="220"/>
      <c r="SK112" s="220"/>
      <c r="SL112" s="220"/>
      <c r="SM112" s="220"/>
      <c r="SN112" s="220"/>
      <c r="SO112" s="220"/>
      <c r="SP112" s="220"/>
      <c r="SQ112" s="220"/>
      <c r="SR112" s="220"/>
      <c r="SS112" s="220"/>
      <c r="ST112" s="220"/>
      <c r="SU112" s="220"/>
      <c r="SV112" s="220"/>
      <c r="SW112" s="220"/>
      <c r="SX112" s="220"/>
      <c r="SY112" s="220"/>
      <c r="SZ112" s="220"/>
      <c r="TA112" s="220"/>
      <c r="TB112" s="220"/>
      <c r="TC112" s="220"/>
      <c r="TD112" s="220"/>
      <c r="TE112" s="220"/>
      <c r="TF112" s="220"/>
      <c r="TG112" s="220"/>
      <c r="TH112" s="220"/>
      <c r="TI112" s="220"/>
      <c r="TJ112" s="220"/>
      <c r="TK112" s="220"/>
      <c r="TL112" s="220"/>
      <c r="TM112" s="220"/>
      <c r="TN112" s="220"/>
      <c r="TO112" s="220"/>
      <c r="TP112" s="220"/>
      <c r="TQ112" s="220"/>
      <c r="TR112" s="220"/>
      <c r="TS112" s="220"/>
      <c r="TT112" s="220"/>
      <c r="TU112" s="220"/>
      <c r="TV112" s="220"/>
      <c r="TW112" s="220"/>
      <c r="TX112" s="220"/>
      <c r="TY112" s="220"/>
      <c r="TZ112" s="220"/>
      <c r="UA112" s="220"/>
      <c r="UB112" s="220"/>
      <c r="UC112" s="220"/>
      <c r="UD112" s="220"/>
      <c r="UE112" s="220"/>
      <c r="UF112" s="220"/>
      <c r="UG112" s="220"/>
      <c r="UH112" s="220"/>
      <c r="UI112" s="220"/>
      <c r="UJ112" s="220"/>
      <c r="UK112" s="220"/>
      <c r="UL112" s="220"/>
      <c r="UM112" s="220"/>
      <c r="UN112" s="220"/>
      <c r="UO112" s="220"/>
      <c r="UP112" s="220"/>
      <c r="UQ112" s="220"/>
      <c r="UR112" s="220"/>
      <c r="US112" s="220"/>
      <c r="UT112" s="220"/>
      <c r="UU112" s="220"/>
      <c r="UV112" s="220"/>
      <c r="UW112" s="220"/>
      <c r="UX112" s="220"/>
      <c r="UY112" s="220"/>
      <c r="UZ112" s="220"/>
    </row>
    <row r="113" spans="1:572" s="30" customFormat="1" ht="31.5" x14ac:dyDescent="0.2">
      <c r="A113" s="30">
        <f t="shared" si="53"/>
        <v>90</v>
      </c>
      <c r="B113" s="31" t="s">
        <v>356</v>
      </c>
      <c r="C113" s="31" t="s">
        <v>357</v>
      </c>
      <c r="D113" s="38" t="s">
        <v>439</v>
      </c>
      <c r="E113" s="31" t="s">
        <v>358</v>
      </c>
      <c r="F113" s="38" t="s">
        <v>446</v>
      </c>
      <c r="G113" s="28">
        <f t="shared" si="49"/>
        <v>222.74</v>
      </c>
      <c r="H113" s="30">
        <f>H112+1</f>
        <v>22090</v>
      </c>
      <c r="I113" s="30" t="s">
        <v>573</v>
      </c>
      <c r="J113" s="31" t="str">
        <f>VLOOKUP(I113,Bidders!$A:$B,2, FALSE)</f>
        <v>SIDNEY BENNETT</v>
      </c>
      <c r="K113" s="31" t="str">
        <f>VLOOKUP(I113,Bidders!$A:G,7, FALSE)</f>
        <v>(765) 346-5457</v>
      </c>
      <c r="L113" s="31" t="str">
        <f>VLOOKUP(I113,Bidders!$A:$C,3,FALSE)&amp;VLOOKUP(I113,Bidders!$A:$D,4,FALSE)  &amp;VLOOKUP(I113,Bidders!$A:$E,5,FALSE) &amp;VLOOKUP(I113,Bidders!$A:$F,6, FALSE)</f>
        <v>5892 TURKEY TRACK ROAD MARTINSVILLE, IN 46151</v>
      </c>
      <c r="M113" s="32">
        <f t="shared" si="51"/>
        <v>777.26</v>
      </c>
      <c r="N113" s="34">
        <v>1000</v>
      </c>
      <c r="O113" s="34"/>
      <c r="P113" s="28">
        <v>0</v>
      </c>
      <c r="Q113" s="72"/>
      <c r="R113" s="80"/>
      <c r="S113" s="76"/>
      <c r="T113" s="63"/>
      <c r="U113" s="68"/>
      <c r="V113" s="35"/>
      <c r="X113" s="49"/>
      <c r="Y113" s="63"/>
      <c r="Z113" s="51"/>
      <c r="AB113" s="49"/>
      <c r="AC113" s="63"/>
      <c r="AD113" s="66">
        <f t="shared" si="52"/>
        <v>47.740000000000009</v>
      </c>
      <c r="AE113" s="32">
        <v>0</v>
      </c>
      <c r="AF113" s="32">
        <v>175</v>
      </c>
      <c r="AG113" s="59">
        <v>222.74</v>
      </c>
      <c r="AH113" s="63"/>
      <c r="AI113" s="51"/>
      <c r="AJ113" s="49"/>
      <c r="AK113" s="63"/>
      <c r="AL113" s="51"/>
      <c r="AP113" s="49"/>
      <c r="AQ113" s="56"/>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c r="HF113" s="57"/>
      <c r="HG113" s="57"/>
      <c r="HH113" s="57"/>
      <c r="HI113" s="57"/>
      <c r="HJ113" s="57"/>
      <c r="HK113" s="57"/>
      <c r="HL113" s="57"/>
      <c r="HM113" s="57"/>
      <c r="HN113" s="57"/>
      <c r="HO113" s="57"/>
      <c r="HP113" s="57"/>
      <c r="HQ113" s="57"/>
      <c r="HR113" s="57"/>
      <c r="HS113" s="57"/>
      <c r="HT113" s="57"/>
      <c r="HU113" s="57"/>
      <c r="HV113" s="57"/>
      <c r="HW113" s="57"/>
      <c r="HX113" s="57"/>
      <c r="HY113" s="57"/>
      <c r="HZ113" s="57"/>
      <c r="IA113" s="57"/>
      <c r="IB113" s="57"/>
      <c r="IC113" s="57"/>
      <c r="ID113" s="57"/>
      <c r="IE113" s="57"/>
      <c r="IF113" s="57"/>
      <c r="IG113" s="57"/>
      <c r="IH113" s="57"/>
      <c r="II113" s="57"/>
      <c r="IJ113" s="57"/>
      <c r="IK113" s="57"/>
      <c r="IL113" s="57"/>
      <c r="IM113" s="57"/>
      <c r="IN113" s="57"/>
      <c r="IO113" s="57"/>
      <c r="IP113" s="57"/>
      <c r="IQ113" s="57"/>
      <c r="IR113" s="57"/>
      <c r="IS113" s="57"/>
      <c r="IT113" s="57"/>
      <c r="IU113" s="57"/>
      <c r="IV113" s="57"/>
      <c r="IW113" s="57"/>
      <c r="IX113" s="57"/>
      <c r="IY113" s="57"/>
      <c r="IZ113" s="57"/>
      <c r="JA113" s="57"/>
      <c r="JB113" s="57"/>
      <c r="JC113" s="57"/>
      <c r="JD113" s="57"/>
      <c r="JE113" s="57"/>
      <c r="JF113" s="57"/>
      <c r="JG113" s="57"/>
      <c r="JH113" s="57"/>
      <c r="JI113" s="57"/>
      <c r="JJ113" s="57"/>
      <c r="JK113" s="57"/>
      <c r="JL113" s="57"/>
      <c r="JM113" s="57"/>
      <c r="JN113" s="57"/>
      <c r="JO113" s="57"/>
      <c r="JP113" s="57"/>
      <c r="JQ113" s="57"/>
      <c r="JR113" s="57"/>
      <c r="JS113" s="57"/>
      <c r="JT113" s="57"/>
      <c r="JU113" s="57"/>
      <c r="JV113" s="57"/>
      <c r="JW113" s="57"/>
      <c r="JX113" s="57"/>
      <c r="JY113" s="57"/>
      <c r="JZ113" s="57"/>
      <c r="KA113" s="57"/>
      <c r="KB113" s="57"/>
      <c r="KC113" s="57"/>
      <c r="KD113" s="57"/>
      <c r="KE113" s="57"/>
      <c r="KF113" s="57"/>
      <c r="KG113" s="57"/>
      <c r="KH113" s="57"/>
      <c r="KI113" s="57"/>
      <c r="KJ113" s="57"/>
      <c r="KK113" s="57"/>
      <c r="KL113" s="57"/>
      <c r="KM113" s="57"/>
      <c r="KN113" s="57"/>
      <c r="KO113" s="57"/>
      <c r="KP113" s="57"/>
      <c r="KQ113" s="57"/>
      <c r="KR113" s="57"/>
      <c r="KS113" s="57"/>
      <c r="KT113" s="57"/>
      <c r="KU113" s="57"/>
      <c r="KV113" s="57"/>
      <c r="KW113" s="57"/>
      <c r="KX113" s="57"/>
      <c r="KY113" s="57"/>
      <c r="KZ113" s="57"/>
      <c r="LA113" s="57"/>
      <c r="LB113" s="57"/>
      <c r="LC113" s="57"/>
      <c r="LD113" s="57"/>
      <c r="LE113" s="57"/>
      <c r="LF113" s="57"/>
      <c r="LG113" s="57"/>
      <c r="LH113" s="57"/>
      <c r="LI113" s="57"/>
      <c r="LJ113" s="57"/>
      <c r="LK113" s="57"/>
      <c r="LL113" s="57"/>
      <c r="LM113" s="57"/>
      <c r="LN113" s="57"/>
      <c r="LO113" s="57"/>
      <c r="LP113" s="57"/>
      <c r="LQ113" s="57"/>
      <c r="LR113" s="57"/>
      <c r="LS113" s="57"/>
      <c r="LT113" s="57"/>
      <c r="LU113" s="57"/>
      <c r="LV113" s="57"/>
      <c r="LW113" s="57"/>
      <c r="LX113" s="57"/>
      <c r="LY113" s="57"/>
      <c r="LZ113" s="57"/>
      <c r="MA113" s="57"/>
      <c r="MB113" s="57"/>
      <c r="MC113" s="57"/>
      <c r="MD113" s="57"/>
      <c r="ME113" s="57"/>
      <c r="MF113" s="57"/>
      <c r="MG113" s="57"/>
      <c r="MH113" s="57"/>
      <c r="MI113" s="57"/>
      <c r="MJ113" s="57"/>
      <c r="MK113" s="57"/>
      <c r="ML113" s="57"/>
      <c r="MM113" s="57"/>
      <c r="MN113" s="57"/>
      <c r="MO113" s="57"/>
      <c r="MP113" s="57"/>
      <c r="MQ113" s="57"/>
      <c r="MR113" s="57"/>
      <c r="MS113" s="57"/>
      <c r="MT113" s="57"/>
      <c r="MU113" s="57"/>
      <c r="MV113" s="57"/>
      <c r="MW113" s="57"/>
      <c r="MX113" s="57"/>
      <c r="MY113" s="57"/>
      <c r="MZ113" s="57"/>
      <c r="NA113" s="57"/>
      <c r="NB113" s="57"/>
      <c r="NC113" s="57"/>
      <c r="ND113" s="57"/>
      <c r="NE113" s="57"/>
      <c r="NF113" s="57"/>
      <c r="NG113" s="57"/>
      <c r="NH113" s="57"/>
      <c r="NI113" s="57"/>
      <c r="NJ113" s="57"/>
      <c r="NK113" s="57"/>
      <c r="NL113" s="57"/>
      <c r="NM113" s="57"/>
      <c r="NN113" s="57"/>
      <c r="NO113" s="57"/>
      <c r="NP113" s="57"/>
      <c r="NQ113" s="57"/>
      <c r="NR113" s="57"/>
      <c r="NS113" s="57"/>
      <c r="NT113" s="57"/>
      <c r="NU113" s="57"/>
      <c r="NV113" s="57"/>
      <c r="NW113" s="57"/>
      <c r="NX113" s="57"/>
      <c r="NY113" s="57"/>
      <c r="NZ113" s="57"/>
      <c r="OA113" s="57"/>
      <c r="OB113" s="57"/>
      <c r="OC113" s="57"/>
      <c r="OD113" s="57"/>
      <c r="OE113" s="57"/>
      <c r="OF113" s="57"/>
      <c r="OG113" s="57"/>
      <c r="OH113" s="57"/>
      <c r="OI113" s="57"/>
      <c r="OJ113" s="57"/>
      <c r="OK113" s="57"/>
      <c r="OL113" s="57"/>
      <c r="OM113" s="57"/>
      <c r="ON113" s="57"/>
      <c r="OO113" s="57"/>
      <c r="OP113" s="57"/>
      <c r="OQ113" s="57"/>
      <c r="OR113" s="57"/>
      <c r="OS113" s="57"/>
      <c r="OT113" s="57"/>
      <c r="OU113" s="57"/>
      <c r="OV113" s="57"/>
      <c r="OW113" s="57"/>
      <c r="OX113" s="57"/>
      <c r="OY113" s="57"/>
      <c r="OZ113" s="57"/>
      <c r="PA113" s="57"/>
      <c r="PB113" s="57"/>
      <c r="PC113" s="57"/>
      <c r="PD113" s="57"/>
      <c r="PE113" s="57"/>
      <c r="PF113" s="57"/>
      <c r="PG113" s="57"/>
      <c r="PH113" s="57"/>
      <c r="PI113" s="57"/>
      <c r="PJ113" s="57"/>
      <c r="PK113" s="57"/>
      <c r="PL113" s="57"/>
      <c r="PM113" s="57"/>
      <c r="PN113" s="57"/>
      <c r="PO113" s="57"/>
      <c r="PP113" s="57"/>
      <c r="PQ113" s="57"/>
      <c r="PR113" s="57"/>
      <c r="PS113" s="57"/>
      <c r="PT113" s="57"/>
      <c r="PU113" s="57"/>
      <c r="PV113" s="57"/>
      <c r="PW113" s="57"/>
      <c r="PX113" s="57"/>
      <c r="PY113" s="57"/>
      <c r="PZ113" s="57"/>
      <c r="QA113" s="57"/>
      <c r="QB113" s="57"/>
      <c r="QC113" s="57"/>
      <c r="QD113" s="57"/>
      <c r="QE113" s="57"/>
      <c r="QF113" s="57"/>
      <c r="QG113" s="57"/>
      <c r="QH113" s="57"/>
      <c r="QI113" s="57"/>
      <c r="QJ113" s="57"/>
      <c r="QK113" s="57"/>
      <c r="QL113" s="57"/>
      <c r="QM113" s="57"/>
      <c r="QN113" s="57"/>
      <c r="QO113" s="57"/>
      <c r="QP113" s="57"/>
      <c r="QQ113" s="57"/>
      <c r="QR113" s="57"/>
      <c r="QS113" s="57"/>
      <c r="QT113" s="57"/>
      <c r="QU113" s="57"/>
      <c r="QV113" s="57"/>
      <c r="QW113" s="57"/>
      <c r="QX113" s="57"/>
      <c r="QY113" s="57"/>
      <c r="QZ113" s="57"/>
      <c r="RA113" s="57"/>
      <c r="RB113" s="57"/>
      <c r="RC113" s="57"/>
      <c r="RD113" s="57"/>
      <c r="RE113" s="57"/>
      <c r="RF113" s="57"/>
      <c r="RG113" s="57"/>
      <c r="RH113" s="57"/>
      <c r="RI113" s="57"/>
      <c r="RJ113" s="57"/>
      <c r="RK113" s="57"/>
      <c r="RL113" s="57"/>
      <c r="RM113" s="57"/>
      <c r="RN113" s="57"/>
      <c r="RO113" s="57"/>
      <c r="RP113" s="57"/>
      <c r="RQ113" s="57"/>
      <c r="RR113" s="57"/>
      <c r="RS113" s="57"/>
      <c r="RT113" s="57"/>
      <c r="RU113" s="57"/>
      <c r="RV113" s="57"/>
      <c r="RW113" s="57"/>
      <c r="RX113" s="57"/>
      <c r="RY113" s="57"/>
      <c r="RZ113" s="57"/>
      <c r="SA113" s="57"/>
      <c r="SB113" s="57"/>
      <c r="SC113" s="57"/>
      <c r="SD113" s="57"/>
      <c r="SE113" s="57"/>
      <c r="SF113" s="57"/>
      <c r="SG113" s="57"/>
      <c r="SH113" s="57"/>
      <c r="SI113" s="57"/>
      <c r="SJ113" s="57"/>
      <c r="SK113" s="57"/>
      <c r="SL113" s="57"/>
      <c r="SM113" s="57"/>
      <c r="SN113" s="57"/>
      <c r="SO113" s="57"/>
      <c r="SP113" s="57"/>
      <c r="SQ113" s="57"/>
      <c r="SR113" s="57"/>
      <c r="SS113" s="57"/>
      <c r="ST113" s="57"/>
      <c r="SU113" s="57"/>
      <c r="SV113" s="57"/>
      <c r="SW113" s="57"/>
      <c r="SX113" s="57"/>
      <c r="SY113" s="57"/>
      <c r="SZ113" s="57"/>
      <c r="TA113" s="57"/>
      <c r="TB113" s="57"/>
      <c r="TC113" s="57"/>
      <c r="TD113" s="57"/>
      <c r="TE113" s="57"/>
      <c r="TF113" s="57"/>
      <c r="TG113" s="57"/>
      <c r="TH113" s="57"/>
      <c r="TI113" s="57"/>
      <c r="TJ113" s="57"/>
      <c r="TK113" s="57"/>
      <c r="TL113" s="57"/>
      <c r="TM113" s="57"/>
      <c r="TN113" s="57"/>
      <c r="TO113" s="57"/>
      <c r="TP113" s="57"/>
      <c r="TQ113" s="57"/>
      <c r="TR113" s="57"/>
      <c r="TS113" s="57"/>
      <c r="TT113" s="57"/>
      <c r="TU113" s="57"/>
      <c r="TV113" s="57"/>
      <c r="TW113" s="57"/>
      <c r="TX113" s="57"/>
      <c r="TY113" s="57"/>
      <c r="TZ113" s="57"/>
      <c r="UA113" s="57"/>
      <c r="UB113" s="57"/>
      <c r="UC113" s="57"/>
      <c r="UD113" s="57"/>
      <c r="UE113" s="57"/>
      <c r="UF113" s="57"/>
      <c r="UG113" s="57"/>
      <c r="UH113" s="57"/>
      <c r="UI113" s="57"/>
      <c r="UJ113" s="57"/>
      <c r="UK113" s="57"/>
      <c r="UL113" s="57"/>
      <c r="UM113" s="57"/>
      <c r="UN113" s="57"/>
      <c r="UO113" s="57"/>
      <c r="UP113" s="57"/>
      <c r="UQ113" s="57"/>
      <c r="UR113" s="57"/>
      <c r="US113" s="57"/>
      <c r="UT113" s="57"/>
      <c r="UU113" s="57"/>
      <c r="UV113" s="57"/>
      <c r="UW113" s="57"/>
      <c r="UX113" s="57"/>
      <c r="UY113" s="57"/>
      <c r="UZ113" s="57"/>
    </row>
    <row r="114" spans="1:572" s="208" customFormat="1" x14ac:dyDescent="0.2">
      <c r="A114" s="208">
        <f t="shared" si="53"/>
        <v>91</v>
      </c>
      <c r="B114" s="209" t="s">
        <v>359</v>
      </c>
      <c r="C114" s="209" t="s">
        <v>360</v>
      </c>
      <c r="D114" s="209" t="s">
        <v>440</v>
      </c>
      <c r="E114" s="209" t="s">
        <v>361</v>
      </c>
      <c r="F114" s="209" t="s">
        <v>445</v>
      </c>
      <c r="G114" s="209">
        <f t="shared" si="49"/>
        <v>257.45</v>
      </c>
      <c r="H114" s="208">
        <f>H113+1</f>
        <v>22091</v>
      </c>
      <c r="I114" s="208" t="s">
        <v>69</v>
      </c>
      <c r="J114" s="209" t="str">
        <f>VLOOKUP(I114,Bidders!$A:$B,2, FALSE)</f>
        <v>CompanyName</v>
      </c>
      <c r="K114" s="209" t="str">
        <f>VLOOKUP(I114,Bidders!$A:G,7, FALSE)</f>
        <v>Phone</v>
      </c>
      <c r="L114" s="209" t="str">
        <f>VLOOKUP(I114,Bidders!$A:$C,3,FALSE)&amp;VLOOKUP(I114,Bidders!$A:$D,4,FALSE)  &amp;VLOOKUP(I114,Bidders!$A:$E,5,FALSE) &amp;VLOOKUP(I114,Bidders!$A:$F,6, FALSE)</f>
        <v>Address1  City, State  ZipCode</v>
      </c>
      <c r="M114" s="209">
        <f t="shared" si="51"/>
        <v>-257.45</v>
      </c>
      <c r="P114" s="209">
        <v>0</v>
      </c>
      <c r="AD114" s="209">
        <f t="shared" si="52"/>
        <v>82.449999999999989</v>
      </c>
      <c r="AE114" s="209">
        <v>0</v>
      </c>
      <c r="AF114" s="209">
        <v>175</v>
      </c>
      <c r="AG114" s="209">
        <v>257.45</v>
      </c>
    </row>
    <row r="115" spans="1:572" s="208" customFormat="1" x14ac:dyDescent="0.2">
      <c r="A115" s="208">
        <f t="shared" si="53"/>
        <v>92</v>
      </c>
      <c r="B115" s="209" t="s">
        <v>362</v>
      </c>
      <c r="C115" s="209" t="s">
        <v>363</v>
      </c>
      <c r="D115" s="209" t="s">
        <v>441</v>
      </c>
      <c r="E115" s="209" t="s">
        <v>364</v>
      </c>
      <c r="F115" s="209" t="s">
        <v>444</v>
      </c>
      <c r="G115" s="209">
        <f t="shared" si="49"/>
        <v>3075.07</v>
      </c>
      <c r="H115" s="208">
        <f>H114+1</f>
        <v>22092</v>
      </c>
      <c r="I115" s="208" t="s">
        <v>69</v>
      </c>
      <c r="J115" s="209" t="str">
        <f>VLOOKUP(I115,Bidders!$A:$B,2, FALSE)</f>
        <v>CompanyName</v>
      </c>
      <c r="K115" s="209" t="str">
        <f>VLOOKUP(I115,Bidders!$A:G,7, FALSE)</f>
        <v>Phone</v>
      </c>
      <c r="L115" s="209" t="str">
        <f>VLOOKUP(I115,Bidders!$A:$C,3,FALSE)&amp;VLOOKUP(I115,Bidders!$A:$D,4,FALSE)  &amp;VLOOKUP(I115,Bidders!$A:$E,5,FALSE) &amp;VLOOKUP(I115,Bidders!$A:$F,6, FALSE)</f>
        <v>Address1  City, State  ZipCode</v>
      </c>
      <c r="M115" s="209">
        <f t="shared" si="51"/>
        <v>-3075.07</v>
      </c>
      <c r="P115" s="209" t="e">
        <f>VLOOKUP(A115,Surplus!$A:$D,10,FALSE)</f>
        <v>#N/A</v>
      </c>
      <c r="AD115" s="209">
        <f t="shared" si="52"/>
        <v>2255.4100000000003</v>
      </c>
      <c r="AE115" s="209">
        <v>644.66</v>
      </c>
      <c r="AF115" s="209">
        <v>175</v>
      </c>
      <c r="AG115" s="209">
        <v>3075.07</v>
      </c>
    </row>
    <row r="116" spans="1:572" s="208" customFormat="1" x14ac:dyDescent="0.2">
      <c r="A116" s="208">
        <f t="shared" si="53"/>
        <v>93</v>
      </c>
      <c r="B116" s="209" t="s">
        <v>365</v>
      </c>
      <c r="C116" s="209" t="s">
        <v>366</v>
      </c>
      <c r="D116" s="209" t="s">
        <v>442</v>
      </c>
      <c r="E116" s="209" t="s">
        <v>367</v>
      </c>
      <c r="F116" s="209" t="s">
        <v>443</v>
      </c>
      <c r="G116" s="209">
        <f t="shared" ref="G116" si="55">AG116</f>
        <v>398.64</v>
      </c>
      <c r="H116" s="208">
        <f>H115+1</f>
        <v>22093</v>
      </c>
      <c r="I116" s="208" t="s">
        <v>69</v>
      </c>
      <c r="J116" s="209" t="str">
        <f>VLOOKUP(I116,Bidders!$A:$B,2, FALSE)</f>
        <v>CompanyName</v>
      </c>
      <c r="K116" s="209" t="str">
        <f>VLOOKUP(I116,Bidders!$A:G,7, FALSE)</f>
        <v>Phone</v>
      </c>
      <c r="L116" s="209" t="str">
        <f>VLOOKUP(I116,Bidders!$A:$C,3,FALSE)&amp;VLOOKUP(I116,Bidders!$A:$D,4,FALSE)  &amp;VLOOKUP(I116,Bidders!$A:$E,5,FALSE) &amp;VLOOKUP(I116,Bidders!$A:$F,6, FALSE)</f>
        <v>Address1  City, State  ZipCode</v>
      </c>
      <c r="M116" s="209">
        <f t="shared" ref="M116" si="56">N116-G116</f>
        <v>-398.64</v>
      </c>
      <c r="P116" s="209" t="e">
        <f>VLOOKUP(A116,Surplus!$A:$D,10,FALSE)</f>
        <v>#N/A</v>
      </c>
      <c r="AD116" s="209">
        <f t="shared" ref="AD116" si="57">AG116-AF116-AE116</f>
        <v>161.85999999999999</v>
      </c>
      <c r="AE116" s="209">
        <v>61.78</v>
      </c>
      <c r="AF116" s="209">
        <v>175</v>
      </c>
      <c r="AG116" s="209">
        <v>398.64</v>
      </c>
    </row>
    <row r="117" spans="1:572" s="26" customFormat="1" x14ac:dyDescent="0.2">
      <c r="A117" s="135"/>
      <c r="B117" s="136"/>
      <c r="C117" s="136"/>
      <c r="D117" s="136"/>
      <c r="E117" s="136"/>
      <c r="F117" s="137"/>
      <c r="G117" s="28" t="str">
        <f t="shared" si="49"/>
        <v>TOTAL:</v>
      </c>
      <c r="H117" s="14"/>
      <c r="I117" s="14"/>
      <c r="J117" s="31"/>
      <c r="K117" s="31"/>
      <c r="L117" s="31"/>
      <c r="M117" s="32"/>
      <c r="N117" s="28" t="s">
        <v>62</v>
      </c>
      <c r="O117" s="28"/>
      <c r="P117" s="28"/>
      <c r="Q117" s="70"/>
      <c r="R117" s="78"/>
      <c r="S117" s="74"/>
      <c r="T117" s="41"/>
      <c r="U117" s="65"/>
      <c r="V117" s="29"/>
      <c r="W117" s="14"/>
      <c r="X117" s="47"/>
      <c r="Y117" s="41"/>
      <c r="Z117" s="24"/>
      <c r="AA117" s="14"/>
      <c r="AB117" s="47"/>
      <c r="AC117" s="41"/>
      <c r="AD117" s="140"/>
      <c r="AE117" s="141"/>
      <c r="AF117" s="142"/>
      <c r="AG117" s="58" t="s">
        <v>62</v>
      </c>
      <c r="AH117" s="146"/>
      <c r="AI117" s="147"/>
      <c r="AJ117" s="137"/>
      <c r="AK117" s="139"/>
      <c r="AL117" s="147"/>
      <c r="AM117" s="136"/>
      <c r="AN117" s="136"/>
      <c r="AO117" s="136"/>
      <c r="AP117" s="137"/>
      <c r="AQ117" s="53"/>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c r="IU117" s="9"/>
      <c r="IV117" s="9"/>
      <c r="IW117" s="9"/>
      <c r="IX117" s="9"/>
      <c r="IY117" s="9"/>
      <c r="IZ117" s="9"/>
      <c r="JA117" s="9"/>
      <c r="JB117" s="9"/>
      <c r="JC117" s="9"/>
      <c r="JD117" s="9"/>
      <c r="JE117" s="9"/>
      <c r="JF117" s="9"/>
      <c r="JG117" s="9"/>
      <c r="JH117" s="9"/>
      <c r="JI117" s="9"/>
      <c r="JJ117" s="9"/>
      <c r="JK117" s="9"/>
      <c r="JL117" s="9"/>
      <c r="JM117" s="9"/>
      <c r="JN117" s="9"/>
      <c r="JO117" s="9"/>
      <c r="JP117" s="9"/>
      <c r="JQ117" s="9"/>
      <c r="JR117" s="9"/>
      <c r="JS117" s="9"/>
      <c r="JT117" s="9"/>
      <c r="JU117" s="9"/>
      <c r="JV117" s="9"/>
      <c r="JW117" s="9"/>
      <c r="JX117" s="9"/>
      <c r="JY117" s="9"/>
      <c r="JZ117" s="9"/>
      <c r="KA117" s="9"/>
      <c r="KB117" s="9"/>
      <c r="KC117" s="9"/>
      <c r="KD117" s="9"/>
      <c r="KE117" s="9"/>
      <c r="KF117" s="9"/>
      <c r="KG117" s="9"/>
      <c r="KH117" s="9"/>
      <c r="KI117" s="9"/>
      <c r="KJ117" s="9"/>
      <c r="KK117" s="9"/>
      <c r="KL117" s="9"/>
      <c r="KM117" s="9"/>
      <c r="KN117" s="9"/>
      <c r="KO117" s="9"/>
      <c r="KP117" s="9"/>
      <c r="KQ117" s="9"/>
      <c r="KR117" s="9"/>
      <c r="KS117" s="9"/>
      <c r="KT117" s="9"/>
      <c r="KU117" s="9"/>
      <c r="KV117" s="9"/>
      <c r="KW117" s="9"/>
      <c r="KX117" s="9"/>
      <c r="KY117" s="9"/>
      <c r="KZ117" s="9"/>
      <c r="LA117" s="9"/>
      <c r="LB117" s="9"/>
      <c r="LC117" s="9"/>
      <c r="LD117" s="9"/>
      <c r="LE117" s="9"/>
      <c r="LF117" s="9"/>
      <c r="LG117" s="9"/>
      <c r="LH117" s="9"/>
      <c r="LI117" s="9"/>
      <c r="LJ117" s="9"/>
      <c r="LK117" s="9"/>
      <c r="LL117" s="9"/>
      <c r="LM117" s="9"/>
      <c r="LN117" s="9"/>
      <c r="LO117" s="9"/>
      <c r="LP117" s="9"/>
      <c r="LQ117" s="9"/>
      <c r="LR117" s="9"/>
      <c r="LS117" s="9"/>
      <c r="LT117" s="9"/>
      <c r="LU117" s="9"/>
      <c r="LV117" s="9"/>
      <c r="LW117" s="9"/>
      <c r="LX117" s="9"/>
      <c r="LY117" s="9"/>
      <c r="LZ117" s="9"/>
      <c r="MA117" s="9"/>
      <c r="MB117" s="9"/>
      <c r="MC117" s="9"/>
      <c r="MD117" s="9"/>
      <c r="ME117" s="9"/>
      <c r="MF117" s="9"/>
      <c r="MG117" s="9"/>
      <c r="MH117" s="9"/>
      <c r="MI117" s="9"/>
      <c r="MJ117" s="9"/>
      <c r="MK117" s="9"/>
      <c r="ML117" s="9"/>
      <c r="MM117" s="9"/>
      <c r="MN117" s="9"/>
      <c r="MO117" s="9"/>
      <c r="MP117" s="9"/>
      <c r="MQ117" s="9"/>
      <c r="MR117" s="9"/>
      <c r="MS117" s="9"/>
      <c r="MT117" s="9"/>
      <c r="MU117" s="9"/>
      <c r="MV117" s="9"/>
      <c r="MW117" s="9"/>
      <c r="MX117" s="9"/>
      <c r="MY117" s="9"/>
      <c r="MZ117" s="9"/>
      <c r="NA117" s="9"/>
      <c r="NB117" s="9"/>
      <c r="NC117" s="9"/>
      <c r="ND117" s="9"/>
      <c r="NE117" s="9"/>
      <c r="NF117" s="9"/>
      <c r="NG117" s="9"/>
      <c r="NH117" s="9"/>
      <c r="NI117" s="9"/>
      <c r="NJ117" s="9"/>
      <c r="NK117" s="9"/>
      <c r="NL117" s="9"/>
      <c r="NM117" s="9"/>
      <c r="NN117" s="9"/>
      <c r="NO117" s="9"/>
      <c r="NP117" s="9"/>
      <c r="NQ117" s="9"/>
      <c r="NR117" s="9"/>
      <c r="NS117" s="9"/>
      <c r="NT117" s="9"/>
      <c r="NU117" s="9"/>
      <c r="NV117" s="9"/>
      <c r="NW117" s="9"/>
      <c r="NX117" s="9"/>
      <c r="NY117" s="9"/>
      <c r="NZ117" s="9"/>
      <c r="OA117" s="9"/>
      <c r="OB117" s="9"/>
      <c r="OC117" s="9"/>
      <c r="OD117" s="9"/>
      <c r="OE117" s="9"/>
      <c r="OF117" s="9"/>
      <c r="OG117" s="9"/>
      <c r="OH117" s="9"/>
      <c r="OI117" s="9"/>
      <c r="OJ117" s="9"/>
      <c r="OK117" s="9"/>
      <c r="OL117" s="9"/>
      <c r="OM117" s="9"/>
      <c r="ON117" s="9"/>
      <c r="OO117" s="9"/>
      <c r="OP117" s="9"/>
      <c r="OQ117" s="9"/>
      <c r="OR117" s="9"/>
      <c r="OS117" s="9"/>
      <c r="OT117" s="9"/>
      <c r="OU117" s="9"/>
      <c r="OV117" s="9"/>
      <c r="OW117" s="9"/>
      <c r="OX117" s="9"/>
      <c r="OY117" s="9"/>
      <c r="OZ117" s="9"/>
      <c r="PA117" s="9"/>
      <c r="PB117" s="9"/>
      <c r="PC117" s="9"/>
      <c r="PD117" s="9"/>
      <c r="PE117" s="9"/>
      <c r="PF117" s="9"/>
      <c r="PG117" s="9"/>
      <c r="PH117" s="9"/>
      <c r="PI117" s="9"/>
      <c r="PJ117" s="9"/>
      <c r="PK117" s="9"/>
      <c r="PL117" s="9"/>
      <c r="PM117" s="9"/>
      <c r="PN117" s="9"/>
      <c r="PO117" s="9"/>
      <c r="PP117" s="9"/>
      <c r="PQ117" s="9"/>
      <c r="PR117" s="9"/>
      <c r="PS117" s="9"/>
      <c r="PT117" s="9"/>
      <c r="PU117" s="9"/>
      <c r="PV117" s="9"/>
      <c r="PW117" s="9"/>
      <c r="PX117" s="9"/>
      <c r="PY117" s="9"/>
      <c r="PZ117" s="9"/>
      <c r="QA117" s="9"/>
      <c r="QB117" s="9"/>
      <c r="QC117" s="9"/>
      <c r="QD117" s="9"/>
      <c r="QE117" s="9"/>
      <c r="QF117" s="9"/>
      <c r="QG117" s="9"/>
      <c r="QH117" s="9"/>
      <c r="QI117" s="9"/>
      <c r="QJ117" s="9"/>
      <c r="QK117" s="9"/>
      <c r="QL117" s="9"/>
      <c r="QM117" s="9"/>
      <c r="QN117" s="9"/>
      <c r="QO117" s="9"/>
      <c r="QP117" s="9"/>
      <c r="QQ117" s="9"/>
      <c r="QR117" s="9"/>
      <c r="QS117" s="9"/>
      <c r="QT117" s="9"/>
      <c r="QU117" s="9"/>
      <c r="QV117" s="9"/>
      <c r="QW117" s="9"/>
      <c r="QX117" s="9"/>
      <c r="QY117" s="9"/>
      <c r="QZ117" s="9"/>
      <c r="RA117" s="9"/>
      <c r="RB117" s="9"/>
      <c r="RC117" s="9"/>
      <c r="RD117" s="9"/>
      <c r="RE117" s="9"/>
      <c r="RF117" s="9"/>
      <c r="RG117" s="9"/>
      <c r="RH117" s="9"/>
      <c r="RI117" s="9"/>
      <c r="RJ117" s="9"/>
      <c r="RK117" s="9"/>
      <c r="RL117" s="9"/>
      <c r="RM117" s="9"/>
      <c r="RN117" s="9"/>
      <c r="RO117" s="9"/>
      <c r="RP117" s="9"/>
      <c r="RQ117" s="9"/>
      <c r="RR117" s="9"/>
      <c r="RS117" s="9"/>
      <c r="RT117" s="9"/>
      <c r="RU117" s="9"/>
      <c r="RV117" s="9"/>
      <c r="RW117" s="9"/>
      <c r="RX117" s="9"/>
      <c r="RY117" s="9"/>
      <c r="RZ117" s="9"/>
      <c r="SA117" s="9"/>
      <c r="SB117" s="9"/>
      <c r="SC117" s="9"/>
      <c r="SD117" s="9"/>
      <c r="SE117" s="9"/>
      <c r="SF117" s="9"/>
      <c r="SG117" s="9"/>
      <c r="SH117" s="9"/>
      <c r="SI117" s="9"/>
      <c r="SJ117" s="9"/>
      <c r="SK117" s="9"/>
      <c r="SL117" s="9"/>
      <c r="SM117" s="9"/>
      <c r="SN117" s="9"/>
      <c r="SO117" s="9"/>
      <c r="SP117" s="9"/>
      <c r="SQ117" s="9"/>
      <c r="SR117" s="9"/>
      <c r="SS117" s="9"/>
      <c r="ST117" s="9"/>
      <c r="SU117" s="9"/>
      <c r="SV117" s="9"/>
      <c r="SW117" s="9"/>
      <c r="SX117" s="9"/>
      <c r="SY117" s="9"/>
      <c r="SZ117" s="9"/>
      <c r="TA117" s="9"/>
      <c r="TB117" s="9"/>
      <c r="TC117" s="9"/>
      <c r="TD117" s="9"/>
      <c r="TE117" s="9"/>
      <c r="TF117" s="9"/>
      <c r="TG117" s="9"/>
      <c r="TH117" s="9"/>
      <c r="TI117" s="9"/>
      <c r="TJ117" s="9"/>
      <c r="TK117" s="9"/>
      <c r="TL117" s="9"/>
      <c r="TM117" s="9"/>
      <c r="TN117" s="9"/>
      <c r="TO117" s="9"/>
      <c r="TP117" s="9"/>
      <c r="TQ117" s="9"/>
      <c r="TR117" s="9"/>
      <c r="TS117" s="9"/>
      <c r="TT117" s="9"/>
      <c r="TU117" s="9"/>
      <c r="TV117" s="9"/>
      <c r="TW117" s="9"/>
      <c r="TX117" s="9"/>
      <c r="TY117" s="9"/>
      <c r="TZ117" s="9"/>
      <c r="UA117" s="9"/>
      <c r="UB117" s="9"/>
      <c r="UC117" s="9"/>
      <c r="UD117" s="9"/>
      <c r="UE117" s="9"/>
      <c r="UF117" s="9"/>
      <c r="UG117" s="9"/>
      <c r="UH117" s="9"/>
      <c r="UI117" s="9"/>
      <c r="UJ117" s="9"/>
      <c r="UK117" s="9"/>
      <c r="UL117" s="9"/>
      <c r="UM117" s="9"/>
      <c r="UN117" s="9"/>
      <c r="UO117" s="9"/>
      <c r="UP117" s="9"/>
      <c r="UQ117" s="9"/>
      <c r="UR117" s="9"/>
      <c r="US117" s="9"/>
      <c r="UT117" s="9"/>
      <c r="UU117" s="9"/>
      <c r="UV117" s="9"/>
      <c r="UW117" s="9"/>
      <c r="UX117" s="9"/>
      <c r="UY117" s="9"/>
      <c r="UZ117" s="9"/>
    </row>
    <row r="118" spans="1:572" s="26" customFormat="1" x14ac:dyDescent="0.2">
      <c r="A118" s="57"/>
      <c r="B118" s="138"/>
      <c r="C118" s="138"/>
      <c r="D118" s="138"/>
      <c r="E118" s="138"/>
      <c r="F118" s="139"/>
      <c r="G118" s="28">
        <f t="shared" si="49"/>
        <v>442224.46000000014</v>
      </c>
      <c r="H118" s="14"/>
      <c r="I118" s="14"/>
      <c r="J118" s="31"/>
      <c r="K118" s="31"/>
      <c r="L118" s="31"/>
      <c r="M118" s="32"/>
      <c r="N118" s="28">
        <f>SUM(N9:N111)</f>
        <v>1119783.98</v>
      </c>
      <c r="O118" s="28"/>
      <c r="P118" s="28"/>
      <c r="Q118" s="70"/>
      <c r="R118" s="78"/>
      <c r="S118" s="74"/>
      <c r="T118" s="41"/>
      <c r="U118" s="65"/>
      <c r="V118" s="29"/>
      <c r="W118" s="14"/>
      <c r="X118" s="47"/>
      <c r="Y118" s="41"/>
      <c r="Z118" s="24"/>
      <c r="AA118" s="14"/>
      <c r="AB118" s="47"/>
      <c r="AC118" s="41"/>
      <c r="AD118" s="143"/>
      <c r="AE118" s="144"/>
      <c r="AF118" s="145"/>
      <c r="AG118" s="58">
        <f>SUM(AG10:AG111)</f>
        <v>442224.46000000014</v>
      </c>
      <c r="AH118" s="146"/>
      <c r="AI118" s="146"/>
      <c r="AJ118" s="139"/>
      <c r="AK118" s="139"/>
      <c r="AL118" s="146"/>
      <c r="AM118" s="138"/>
      <c r="AN118" s="138"/>
      <c r="AO118" s="138"/>
      <c r="AP118" s="139"/>
      <c r="AQ118" s="53"/>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c r="IU118" s="9"/>
      <c r="IV118" s="9"/>
      <c r="IW118" s="9"/>
      <c r="IX118" s="9"/>
      <c r="IY118" s="9"/>
      <c r="IZ118" s="9"/>
      <c r="JA118" s="9"/>
      <c r="JB118" s="9"/>
      <c r="JC118" s="9"/>
      <c r="JD118" s="9"/>
      <c r="JE118" s="9"/>
      <c r="JF118" s="9"/>
      <c r="JG118" s="9"/>
      <c r="JH118" s="9"/>
      <c r="JI118" s="9"/>
      <c r="JJ118" s="9"/>
      <c r="JK118" s="9"/>
      <c r="JL118" s="9"/>
      <c r="JM118" s="9"/>
      <c r="JN118" s="9"/>
      <c r="JO118" s="9"/>
      <c r="JP118" s="9"/>
      <c r="JQ118" s="9"/>
      <c r="JR118" s="9"/>
      <c r="JS118" s="9"/>
      <c r="JT118" s="9"/>
      <c r="JU118" s="9"/>
      <c r="JV118" s="9"/>
      <c r="JW118" s="9"/>
      <c r="JX118" s="9"/>
      <c r="JY118" s="9"/>
      <c r="JZ118" s="9"/>
      <c r="KA118" s="9"/>
      <c r="KB118" s="9"/>
      <c r="KC118" s="9"/>
      <c r="KD118" s="9"/>
      <c r="KE118" s="9"/>
      <c r="KF118" s="9"/>
      <c r="KG118" s="9"/>
      <c r="KH118" s="9"/>
      <c r="KI118" s="9"/>
      <c r="KJ118" s="9"/>
      <c r="KK118" s="9"/>
      <c r="KL118" s="9"/>
      <c r="KM118" s="9"/>
      <c r="KN118" s="9"/>
      <c r="KO118" s="9"/>
      <c r="KP118" s="9"/>
      <c r="KQ118" s="9"/>
      <c r="KR118" s="9"/>
      <c r="KS118" s="9"/>
      <c r="KT118" s="9"/>
      <c r="KU118" s="9"/>
      <c r="KV118" s="9"/>
      <c r="KW118" s="9"/>
      <c r="KX118" s="9"/>
      <c r="KY118" s="9"/>
      <c r="KZ118" s="9"/>
      <c r="LA118" s="9"/>
      <c r="LB118" s="9"/>
      <c r="LC118" s="9"/>
      <c r="LD118" s="9"/>
      <c r="LE118" s="9"/>
      <c r="LF118" s="9"/>
      <c r="LG118" s="9"/>
      <c r="LH118" s="9"/>
      <c r="LI118" s="9"/>
      <c r="LJ118" s="9"/>
      <c r="LK118" s="9"/>
      <c r="LL118" s="9"/>
      <c r="LM118" s="9"/>
      <c r="LN118" s="9"/>
      <c r="LO118" s="9"/>
      <c r="LP118" s="9"/>
      <c r="LQ118" s="9"/>
      <c r="LR118" s="9"/>
      <c r="LS118" s="9"/>
      <c r="LT118" s="9"/>
      <c r="LU118" s="9"/>
      <c r="LV118" s="9"/>
      <c r="LW118" s="9"/>
      <c r="LX118" s="9"/>
      <c r="LY118" s="9"/>
      <c r="LZ118" s="9"/>
      <c r="MA118" s="9"/>
      <c r="MB118" s="9"/>
      <c r="MC118" s="9"/>
      <c r="MD118" s="9"/>
      <c r="ME118" s="9"/>
      <c r="MF118" s="9"/>
      <c r="MG118" s="9"/>
      <c r="MH118" s="9"/>
      <c r="MI118" s="9"/>
      <c r="MJ118" s="9"/>
      <c r="MK118" s="9"/>
      <c r="ML118" s="9"/>
      <c r="MM118" s="9"/>
      <c r="MN118" s="9"/>
      <c r="MO118" s="9"/>
      <c r="MP118" s="9"/>
      <c r="MQ118" s="9"/>
      <c r="MR118" s="9"/>
      <c r="MS118" s="9"/>
      <c r="MT118" s="9"/>
      <c r="MU118" s="9"/>
      <c r="MV118" s="9"/>
      <c r="MW118" s="9"/>
      <c r="MX118" s="9"/>
      <c r="MY118" s="9"/>
      <c r="MZ118" s="9"/>
      <c r="NA118" s="9"/>
      <c r="NB118" s="9"/>
      <c r="NC118" s="9"/>
      <c r="ND118" s="9"/>
      <c r="NE118" s="9"/>
      <c r="NF118" s="9"/>
      <c r="NG118" s="9"/>
      <c r="NH118" s="9"/>
      <c r="NI118" s="9"/>
      <c r="NJ118" s="9"/>
      <c r="NK118" s="9"/>
      <c r="NL118" s="9"/>
      <c r="NM118" s="9"/>
      <c r="NN118" s="9"/>
      <c r="NO118" s="9"/>
      <c r="NP118" s="9"/>
      <c r="NQ118" s="9"/>
      <c r="NR118" s="9"/>
      <c r="NS118" s="9"/>
      <c r="NT118" s="9"/>
      <c r="NU118" s="9"/>
      <c r="NV118" s="9"/>
      <c r="NW118" s="9"/>
      <c r="NX118" s="9"/>
      <c r="NY118" s="9"/>
      <c r="NZ118" s="9"/>
      <c r="OA118" s="9"/>
      <c r="OB118" s="9"/>
      <c r="OC118" s="9"/>
      <c r="OD118" s="9"/>
      <c r="OE118" s="9"/>
      <c r="OF118" s="9"/>
      <c r="OG118" s="9"/>
      <c r="OH118" s="9"/>
      <c r="OI118" s="9"/>
      <c r="OJ118" s="9"/>
      <c r="OK118" s="9"/>
      <c r="OL118" s="9"/>
      <c r="OM118" s="9"/>
      <c r="ON118" s="9"/>
      <c r="OO118" s="9"/>
      <c r="OP118" s="9"/>
      <c r="OQ118" s="9"/>
      <c r="OR118" s="9"/>
      <c r="OS118" s="9"/>
      <c r="OT118" s="9"/>
      <c r="OU118" s="9"/>
      <c r="OV118" s="9"/>
      <c r="OW118" s="9"/>
      <c r="OX118" s="9"/>
      <c r="OY118" s="9"/>
      <c r="OZ118" s="9"/>
      <c r="PA118" s="9"/>
      <c r="PB118" s="9"/>
      <c r="PC118" s="9"/>
      <c r="PD118" s="9"/>
      <c r="PE118" s="9"/>
      <c r="PF118" s="9"/>
      <c r="PG118" s="9"/>
      <c r="PH118" s="9"/>
      <c r="PI118" s="9"/>
      <c r="PJ118" s="9"/>
      <c r="PK118" s="9"/>
      <c r="PL118" s="9"/>
      <c r="PM118" s="9"/>
      <c r="PN118" s="9"/>
      <c r="PO118" s="9"/>
      <c r="PP118" s="9"/>
      <c r="PQ118" s="9"/>
      <c r="PR118" s="9"/>
      <c r="PS118" s="9"/>
      <c r="PT118" s="9"/>
      <c r="PU118" s="9"/>
      <c r="PV118" s="9"/>
      <c r="PW118" s="9"/>
      <c r="PX118" s="9"/>
      <c r="PY118" s="9"/>
      <c r="PZ118" s="9"/>
      <c r="QA118" s="9"/>
      <c r="QB118" s="9"/>
      <c r="QC118" s="9"/>
      <c r="QD118" s="9"/>
      <c r="QE118" s="9"/>
      <c r="QF118" s="9"/>
      <c r="QG118" s="9"/>
      <c r="QH118" s="9"/>
      <c r="QI118" s="9"/>
      <c r="QJ118" s="9"/>
      <c r="QK118" s="9"/>
      <c r="QL118" s="9"/>
      <c r="QM118" s="9"/>
      <c r="QN118" s="9"/>
      <c r="QO118" s="9"/>
      <c r="QP118" s="9"/>
      <c r="QQ118" s="9"/>
      <c r="QR118" s="9"/>
      <c r="QS118" s="9"/>
      <c r="QT118" s="9"/>
      <c r="QU118" s="9"/>
      <c r="QV118" s="9"/>
      <c r="QW118" s="9"/>
      <c r="QX118" s="9"/>
      <c r="QY118" s="9"/>
      <c r="QZ118" s="9"/>
      <c r="RA118" s="9"/>
      <c r="RB118" s="9"/>
      <c r="RC118" s="9"/>
      <c r="RD118" s="9"/>
      <c r="RE118" s="9"/>
      <c r="RF118" s="9"/>
      <c r="RG118" s="9"/>
      <c r="RH118" s="9"/>
      <c r="RI118" s="9"/>
      <c r="RJ118" s="9"/>
      <c r="RK118" s="9"/>
      <c r="RL118" s="9"/>
      <c r="RM118" s="9"/>
      <c r="RN118" s="9"/>
      <c r="RO118" s="9"/>
      <c r="RP118" s="9"/>
      <c r="RQ118" s="9"/>
      <c r="RR118" s="9"/>
      <c r="RS118" s="9"/>
      <c r="RT118" s="9"/>
      <c r="RU118" s="9"/>
      <c r="RV118" s="9"/>
      <c r="RW118" s="9"/>
      <c r="RX118" s="9"/>
      <c r="RY118" s="9"/>
      <c r="RZ118" s="9"/>
      <c r="SA118" s="9"/>
      <c r="SB118" s="9"/>
      <c r="SC118" s="9"/>
      <c r="SD118" s="9"/>
      <c r="SE118" s="9"/>
      <c r="SF118" s="9"/>
      <c r="SG118" s="9"/>
      <c r="SH118" s="9"/>
      <c r="SI118" s="9"/>
      <c r="SJ118" s="9"/>
      <c r="SK118" s="9"/>
      <c r="SL118" s="9"/>
      <c r="SM118" s="9"/>
      <c r="SN118" s="9"/>
      <c r="SO118" s="9"/>
      <c r="SP118" s="9"/>
      <c r="SQ118" s="9"/>
      <c r="SR118" s="9"/>
      <c r="SS118" s="9"/>
      <c r="ST118" s="9"/>
      <c r="SU118" s="9"/>
      <c r="SV118" s="9"/>
      <c r="SW118" s="9"/>
      <c r="SX118" s="9"/>
      <c r="SY118" s="9"/>
      <c r="SZ118" s="9"/>
      <c r="TA118" s="9"/>
      <c r="TB118" s="9"/>
      <c r="TC118" s="9"/>
      <c r="TD118" s="9"/>
      <c r="TE118" s="9"/>
      <c r="TF118" s="9"/>
      <c r="TG118" s="9"/>
      <c r="TH118" s="9"/>
      <c r="TI118" s="9"/>
      <c r="TJ118" s="9"/>
      <c r="TK118" s="9"/>
      <c r="TL118" s="9"/>
      <c r="TM118" s="9"/>
      <c r="TN118" s="9"/>
      <c r="TO118" s="9"/>
      <c r="TP118" s="9"/>
      <c r="TQ118" s="9"/>
      <c r="TR118" s="9"/>
      <c r="TS118" s="9"/>
      <c r="TT118" s="9"/>
      <c r="TU118" s="9"/>
      <c r="TV118" s="9"/>
      <c r="TW118" s="9"/>
      <c r="TX118" s="9"/>
      <c r="TY118" s="9"/>
      <c r="TZ118" s="9"/>
      <c r="UA118" s="9"/>
      <c r="UB118" s="9"/>
      <c r="UC118" s="9"/>
      <c r="UD118" s="9"/>
      <c r="UE118" s="9"/>
      <c r="UF118" s="9"/>
      <c r="UG118" s="9"/>
      <c r="UH118" s="9"/>
      <c r="UI118" s="9"/>
      <c r="UJ118" s="9"/>
      <c r="UK118" s="9"/>
      <c r="UL118" s="9"/>
      <c r="UM118" s="9"/>
      <c r="UN118" s="9"/>
      <c r="UO118" s="9"/>
      <c r="UP118" s="9"/>
      <c r="UQ118" s="9"/>
      <c r="UR118" s="9"/>
      <c r="US118" s="9"/>
      <c r="UT118" s="9"/>
      <c r="UU118" s="9"/>
      <c r="UV118" s="9"/>
      <c r="UW118" s="9"/>
      <c r="UX118" s="9"/>
      <c r="UY118" s="9"/>
      <c r="UZ118" s="9"/>
    </row>
  </sheetData>
  <sortState ref="A382:IV389">
    <sortCondition ref="B382:B389"/>
  </sortState>
  <mergeCells count="22">
    <mergeCell ref="AL6:AP7"/>
    <mergeCell ref="D4:E4"/>
    <mergeCell ref="D5:E5"/>
    <mergeCell ref="D6:E6"/>
    <mergeCell ref="D7:E7"/>
    <mergeCell ref="U6:X7"/>
    <mergeCell ref="Z6:AB7"/>
    <mergeCell ref="S6:S7"/>
    <mergeCell ref="O6:Q7"/>
    <mergeCell ref="AI6:AJ7"/>
    <mergeCell ref="B6:C6"/>
    <mergeCell ref="B7:C7"/>
    <mergeCell ref="AF1:AF4"/>
    <mergeCell ref="D1:E1"/>
    <mergeCell ref="D2:E2"/>
    <mergeCell ref="D3:E3"/>
    <mergeCell ref="B1:C1"/>
    <mergeCell ref="B2:C2"/>
    <mergeCell ref="B3:C3"/>
    <mergeCell ref="B4:C4"/>
    <mergeCell ref="B5:C5"/>
    <mergeCell ref="AD2:AE2"/>
  </mergeCells>
  <phoneticPr fontId="0" type="noConversion"/>
  <printOptions headings="1"/>
  <pageMargins left="0.25" right="0.25" top="0.75" bottom="0.75" header="0.3" footer="0.3"/>
  <pageSetup paperSize="17" scale="59" fitToWidth="3" fitToHeight="3" orientation="landscape" r:id="rId1"/>
  <headerFooter alignWithMargins="0"/>
  <cellWatches>
    <cellWatch r="E4"/>
  </cellWatche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Bidders!$A:$A</xm:f>
          </x14:formula1>
          <xm:sqref>I10:I116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36"/>
  <sheetViews>
    <sheetView zoomScaleNormal="100" workbookViewId="0">
      <selection activeCell="K4" sqref="K4"/>
    </sheetView>
  </sheetViews>
  <sheetFormatPr defaultColWidth="9.140625" defaultRowHeight="12.75" x14ac:dyDescent="0.2"/>
  <cols>
    <col min="1" max="1" width="33.140625" style="118" customWidth="1"/>
    <col min="2" max="8" width="9.140625" style="118"/>
    <col min="9" max="9" width="20.5703125" style="118" customWidth="1"/>
    <col min="10" max="10" width="14" style="118" customWidth="1"/>
    <col min="11" max="11" width="20.28515625" style="118" customWidth="1"/>
    <col min="12" max="12" width="16.85546875" style="118" customWidth="1"/>
    <col min="13" max="16384" width="9.140625" style="118"/>
  </cols>
  <sheetData>
    <row r="1" spans="1:22" ht="12.75" customHeight="1" x14ac:dyDescent="0.2">
      <c r="A1" s="117"/>
      <c r="D1" s="269" t="s">
        <v>37</v>
      </c>
      <c r="E1" s="269"/>
      <c r="F1" s="269"/>
      <c r="G1" s="269"/>
      <c r="H1" s="269"/>
      <c r="I1" s="269"/>
      <c r="K1" s="266">
        <v>2022</v>
      </c>
      <c r="P1" s="265" t="s">
        <v>55</v>
      </c>
      <c r="Q1" s="265"/>
      <c r="R1" s="265"/>
      <c r="S1" s="265"/>
    </row>
    <row r="2" spans="1:22" ht="12.75" customHeight="1" x14ac:dyDescent="0.2">
      <c r="D2" s="269"/>
      <c r="E2" s="269"/>
      <c r="F2" s="269"/>
      <c r="G2" s="269"/>
      <c r="H2" s="269"/>
      <c r="I2" s="269"/>
      <c r="K2" s="266"/>
      <c r="P2" s="265"/>
      <c r="Q2" s="265"/>
      <c r="R2" s="265"/>
      <c r="S2" s="265"/>
    </row>
    <row r="3" spans="1:22" ht="12.75" customHeight="1" x14ac:dyDescent="0.2">
      <c r="D3" s="269"/>
      <c r="E3" s="269"/>
      <c r="F3" s="269"/>
      <c r="G3" s="269"/>
      <c r="H3" s="269"/>
      <c r="I3" s="269"/>
      <c r="K3" s="266"/>
      <c r="P3" s="265"/>
      <c r="Q3" s="265"/>
      <c r="R3" s="265"/>
      <c r="S3" s="265"/>
    </row>
    <row r="4" spans="1:22" ht="12.75" customHeight="1" x14ac:dyDescent="0.25">
      <c r="A4" s="117" t="s">
        <v>44</v>
      </c>
      <c r="D4" s="270" t="s">
        <v>38</v>
      </c>
      <c r="E4" s="270"/>
      <c r="F4" s="119"/>
      <c r="O4" s="120"/>
      <c r="P4" s="121"/>
      <c r="Q4" s="121"/>
      <c r="R4" s="121"/>
      <c r="S4" s="121"/>
      <c r="T4" s="120"/>
      <c r="U4" s="120"/>
      <c r="V4" s="120"/>
    </row>
    <row r="5" spans="1:22" ht="12.75" customHeight="1" x14ac:dyDescent="0.25">
      <c r="A5" s="267" t="str">
        <f>VLOOKUP(A15,Bidders!$A:$B,2,FALSE)</f>
        <v>CompanyName</v>
      </c>
      <c r="O5" s="120"/>
      <c r="P5" s="121" t="s">
        <v>60</v>
      </c>
      <c r="Q5" s="121"/>
      <c r="R5" s="121"/>
      <c r="S5" s="121"/>
      <c r="T5" s="120"/>
      <c r="U5" s="120"/>
      <c r="V5" s="120"/>
    </row>
    <row r="6" spans="1:22" ht="17.25" customHeight="1" x14ac:dyDescent="0.25">
      <c r="A6" s="267"/>
      <c r="C6" s="130" t="s">
        <v>14</v>
      </c>
      <c r="D6" s="268" t="s">
        <v>39</v>
      </c>
      <c r="E6" s="268"/>
      <c r="F6" s="268"/>
      <c r="G6" s="268" t="s">
        <v>40</v>
      </c>
      <c r="H6" s="268"/>
      <c r="I6" s="268"/>
      <c r="J6" s="130" t="s">
        <v>41</v>
      </c>
      <c r="K6" s="130" t="s">
        <v>42</v>
      </c>
      <c r="L6" s="130" t="s">
        <v>43</v>
      </c>
      <c r="O6" s="120"/>
      <c r="P6" s="122" t="s">
        <v>63</v>
      </c>
      <c r="Q6" s="122"/>
      <c r="R6" s="123"/>
      <c r="S6" s="123"/>
      <c r="T6" s="123"/>
      <c r="U6" s="123"/>
      <c r="V6" s="120"/>
    </row>
    <row r="7" spans="1:22" ht="15.75" x14ac:dyDescent="0.25">
      <c r="A7" s="267"/>
      <c r="C7" s="131" t="s">
        <v>14</v>
      </c>
      <c r="D7" s="268" t="str">
        <f>VLOOKUP(C7,TaxSaleListing.rpt!$A:$C,2,FALSE)</f>
        <v>STATE PARCEL #</v>
      </c>
      <c r="E7" s="268"/>
      <c r="F7" s="268"/>
      <c r="G7" s="268" t="str">
        <f>VLOOKUP(C7,TaxSaleListing.rpt!$A:$G,6,FALSE)</f>
        <v>PROPERTY ADDRESS</v>
      </c>
      <c r="H7" s="268"/>
      <c r="I7" s="268"/>
      <c r="J7" s="130" t="str">
        <f>VLOOKUP(C7,TaxSaleListing.rpt!$A:$H,7,FALSE)</f>
        <v>MIN BID</v>
      </c>
      <c r="K7" s="130" t="str">
        <f>VLOOKUP(C7,TaxSaleListing.rpt!$A:$M,13,FALSE)</f>
        <v>Overbid</v>
      </c>
      <c r="L7" s="155" t="str">
        <f>VLOOKUP(C7,TaxSaleListing.rpt!$A:$N,14,FALSE)</f>
        <v>Amount of Sale</v>
      </c>
      <c r="O7" s="120"/>
      <c r="P7" s="121" t="s">
        <v>53</v>
      </c>
      <c r="Q7" s="121"/>
      <c r="R7" s="120"/>
      <c r="S7" s="120"/>
      <c r="T7" s="120"/>
      <c r="U7" s="120"/>
      <c r="V7" s="120"/>
    </row>
    <row r="8" spans="1:22" ht="12.75" customHeight="1" x14ac:dyDescent="0.25">
      <c r="C8" s="131" t="s">
        <v>14</v>
      </c>
      <c r="D8" s="268" t="str">
        <f>VLOOKUP(C8,TaxSaleListing.rpt!$A:$C,2,FALSE)</f>
        <v>STATE PARCEL #</v>
      </c>
      <c r="E8" s="268"/>
      <c r="F8" s="268"/>
      <c r="G8" s="268" t="str">
        <f>VLOOKUP(C8,TaxSaleListing.rpt!$A:$G,6,FALSE)</f>
        <v>PROPERTY ADDRESS</v>
      </c>
      <c r="H8" s="268"/>
      <c r="I8" s="268"/>
      <c r="J8" s="130" t="str">
        <f>VLOOKUP(C8,TaxSaleListing.rpt!$A:$H,7,FALSE)</f>
        <v>MIN BID</v>
      </c>
      <c r="K8" s="130" t="str">
        <f>VLOOKUP(C8,TaxSaleListing.rpt!$A:$M,13,FALSE)</f>
        <v>Overbid</v>
      </c>
      <c r="L8" s="155" t="str">
        <f>VLOOKUP(C8,TaxSaleListing.rpt!$A:$N,14,FALSE)</f>
        <v>Amount of Sale</v>
      </c>
      <c r="O8" s="120"/>
      <c r="P8" s="124" t="s">
        <v>95</v>
      </c>
      <c r="Q8" s="125"/>
      <c r="R8" s="126"/>
      <c r="S8" s="126"/>
      <c r="T8" s="120"/>
      <c r="U8" s="120"/>
      <c r="V8" s="120"/>
    </row>
    <row r="9" spans="1:22" ht="12.75" customHeight="1" x14ac:dyDescent="0.25">
      <c r="C9" s="131" t="s">
        <v>14</v>
      </c>
      <c r="D9" s="268" t="str">
        <f>VLOOKUP(C9,TaxSaleListing.rpt!$A:$C,2,FALSE)</f>
        <v>STATE PARCEL #</v>
      </c>
      <c r="E9" s="268"/>
      <c r="F9" s="268"/>
      <c r="G9" s="268" t="str">
        <f>VLOOKUP(C9,TaxSaleListing.rpt!$A:$G,6,FALSE)</f>
        <v>PROPERTY ADDRESS</v>
      </c>
      <c r="H9" s="268"/>
      <c r="I9" s="268"/>
      <c r="J9" s="130" t="str">
        <f>VLOOKUP(C9,TaxSaleListing.rpt!$A:$H,7,FALSE)</f>
        <v>MIN BID</v>
      </c>
      <c r="K9" s="130" t="str">
        <f>VLOOKUP(C9,TaxSaleListing.rpt!$A:$M,13,FALSE)</f>
        <v>Overbid</v>
      </c>
      <c r="L9" s="155" t="str">
        <f>VLOOKUP(C9,TaxSaleListing.rpt!$A:$N,14,FALSE)</f>
        <v>Amount of Sale</v>
      </c>
      <c r="O9" s="120"/>
      <c r="P9" s="121" t="s">
        <v>47</v>
      </c>
      <c r="Q9" s="120"/>
      <c r="R9" s="120"/>
      <c r="S9" s="120"/>
      <c r="T9" s="120"/>
      <c r="U9" s="120"/>
      <c r="V9" s="120"/>
    </row>
    <row r="10" spans="1:22" ht="12.75" customHeight="1" x14ac:dyDescent="0.25">
      <c r="A10" s="273"/>
      <c r="C10" s="131" t="s">
        <v>14</v>
      </c>
      <c r="D10" s="268" t="str">
        <f>VLOOKUP(C10,TaxSaleListing.rpt!$A:$C,2,FALSE)</f>
        <v>STATE PARCEL #</v>
      </c>
      <c r="E10" s="268"/>
      <c r="F10" s="268"/>
      <c r="G10" s="268" t="str">
        <f>VLOOKUP(C10,TaxSaleListing.rpt!$A:$G,6,FALSE)</f>
        <v>PROPERTY ADDRESS</v>
      </c>
      <c r="H10" s="268"/>
      <c r="I10" s="268"/>
      <c r="J10" s="130" t="str">
        <f>VLOOKUP(C10,TaxSaleListing.rpt!$A:$H,7,FALSE)</f>
        <v>MIN BID</v>
      </c>
      <c r="K10" s="130" t="str">
        <f>VLOOKUP(C10,TaxSaleListing.rpt!$A:$M,13,FALSE)</f>
        <v>Overbid</v>
      </c>
      <c r="L10" s="155" t="str">
        <f>VLOOKUP(C10,TaxSaleListing.rpt!$A:$N,14,FALSE)</f>
        <v>Amount of Sale</v>
      </c>
      <c r="O10" s="120"/>
      <c r="P10" s="121" t="s">
        <v>48</v>
      </c>
      <c r="Q10" s="120"/>
      <c r="R10" s="120"/>
      <c r="S10" s="120"/>
      <c r="T10" s="120"/>
      <c r="U10" s="120"/>
      <c r="V10" s="120"/>
    </row>
    <row r="11" spans="1:22" ht="15.75" x14ac:dyDescent="0.25">
      <c r="A11" s="273"/>
      <c r="C11" s="131" t="s">
        <v>14</v>
      </c>
      <c r="D11" s="268" t="str">
        <f>VLOOKUP(C11,TaxSaleListing.rpt!$A:$C,2,FALSE)</f>
        <v>STATE PARCEL #</v>
      </c>
      <c r="E11" s="268"/>
      <c r="F11" s="268"/>
      <c r="G11" s="268" t="str">
        <f>VLOOKUP(C11,TaxSaleListing.rpt!$A:$G,6,FALSE)</f>
        <v>PROPERTY ADDRESS</v>
      </c>
      <c r="H11" s="268"/>
      <c r="I11" s="268"/>
      <c r="J11" s="130" t="str">
        <f>VLOOKUP(C11,TaxSaleListing.rpt!$A:$H,7,FALSE)</f>
        <v>MIN BID</v>
      </c>
      <c r="K11" s="130" t="str">
        <f>VLOOKUP(C11,TaxSaleListing.rpt!$A:$M,13,FALSE)</f>
        <v>Overbid</v>
      </c>
      <c r="L11" s="155" t="str">
        <f>VLOOKUP(C11,TaxSaleListing.rpt!$A:$N,14,FALSE)</f>
        <v>Amount of Sale</v>
      </c>
      <c r="O11" s="120"/>
      <c r="P11" s="121" t="s">
        <v>54</v>
      </c>
      <c r="Q11" s="120"/>
      <c r="R11" s="120"/>
      <c r="S11" s="120"/>
      <c r="T11" s="120"/>
      <c r="U11" s="120"/>
      <c r="V11" s="120"/>
    </row>
    <row r="12" spans="1:22" ht="15.75" customHeight="1" x14ac:dyDescent="0.25">
      <c r="C12" s="131" t="s">
        <v>14</v>
      </c>
      <c r="D12" s="268" t="str">
        <f>VLOOKUP(C12,TaxSaleListing.rpt!$A:$C,2,FALSE)</f>
        <v>STATE PARCEL #</v>
      </c>
      <c r="E12" s="268"/>
      <c r="F12" s="268"/>
      <c r="G12" s="268" t="str">
        <f>VLOOKUP(C12,TaxSaleListing.rpt!$A:$G,6,FALSE)</f>
        <v>PROPERTY ADDRESS</v>
      </c>
      <c r="H12" s="268"/>
      <c r="I12" s="268"/>
      <c r="J12" s="130" t="str">
        <f>VLOOKUP(C12,TaxSaleListing.rpt!$A:$H,7,FALSE)</f>
        <v>MIN BID</v>
      </c>
      <c r="K12" s="130" t="str">
        <f>VLOOKUP(C12,TaxSaleListing.rpt!$A:$M,13,FALSE)</f>
        <v>Overbid</v>
      </c>
      <c r="L12" s="155" t="str">
        <f>VLOOKUP(C12,TaxSaleListing.rpt!$A:$N,14,FALSE)</f>
        <v>Amount of Sale</v>
      </c>
      <c r="O12" s="120"/>
      <c r="P12" s="121" t="s">
        <v>57</v>
      </c>
      <c r="Q12" s="121"/>
      <c r="R12" s="121"/>
      <c r="S12" s="121"/>
      <c r="T12" s="120"/>
      <c r="U12" s="120"/>
      <c r="V12" s="120"/>
    </row>
    <row r="13" spans="1:22" ht="15.75" customHeight="1" x14ac:dyDescent="0.25">
      <c r="A13" s="274" t="s">
        <v>45</v>
      </c>
      <c r="C13" s="131" t="s">
        <v>14</v>
      </c>
      <c r="D13" s="268" t="str">
        <f>VLOOKUP(C13,TaxSaleListing.rpt!$A:$C,2,FALSE)</f>
        <v>STATE PARCEL #</v>
      </c>
      <c r="E13" s="268"/>
      <c r="F13" s="268"/>
      <c r="G13" s="268" t="str">
        <f>VLOOKUP(C13,TaxSaleListing.rpt!$A:$G,6,FALSE)</f>
        <v>PROPERTY ADDRESS</v>
      </c>
      <c r="H13" s="268"/>
      <c r="I13" s="268"/>
      <c r="J13" s="130" t="str">
        <f>VLOOKUP(C13,TaxSaleListing.rpt!$A:$H,7,FALSE)</f>
        <v>MIN BID</v>
      </c>
      <c r="K13" s="130" t="str">
        <f>VLOOKUP(C13,TaxSaleListing.rpt!$A:$M,13,FALSE)</f>
        <v>Overbid</v>
      </c>
      <c r="L13" s="155" t="str">
        <f>VLOOKUP(C13,TaxSaleListing.rpt!$A:$N,14,FALSE)</f>
        <v>Amount of Sale</v>
      </c>
      <c r="O13" s="120"/>
      <c r="P13" s="121"/>
      <c r="Q13" s="271" t="s">
        <v>49</v>
      </c>
      <c r="R13" s="271"/>
      <c r="S13" s="271"/>
      <c r="T13" s="271"/>
      <c r="U13" s="271"/>
      <c r="V13" s="120"/>
    </row>
    <row r="14" spans="1:22" ht="15.75" customHeight="1" x14ac:dyDescent="0.25">
      <c r="A14" s="274"/>
      <c r="C14" s="131" t="s">
        <v>14</v>
      </c>
      <c r="D14" s="268" t="str">
        <f>VLOOKUP(C14,TaxSaleListing.rpt!$A:$C,2,FALSE)</f>
        <v>STATE PARCEL #</v>
      </c>
      <c r="E14" s="268"/>
      <c r="F14" s="268"/>
      <c r="G14" s="268" t="str">
        <f>VLOOKUP(C14,TaxSaleListing.rpt!$A:$G,6,FALSE)</f>
        <v>PROPERTY ADDRESS</v>
      </c>
      <c r="H14" s="268"/>
      <c r="I14" s="268"/>
      <c r="J14" s="130" t="str">
        <f>VLOOKUP(C14,TaxSaleListing.rpt!$A:$H,7,FALSE)</f>
        <v>MIN BID</v>
      </c>
      <c r="K14" s="130" t="str">
        <f>VLOOKUP(C14,TaxSaleListing.rpt!$A:$M,13,FALSE)</f>
        <v>Overbid</v>
      </c>
      <c r="L14" s="155" t="str">
        <f>VLOOKUP(C14,TaxSaleListing.rpt!$A:$N,14,FALSE)</f>
        <v>Amount of Sale</v>
      </c>
      <c r="O14" s="120"/>
      <c r="P14" s="121" t="s">
        <v>58</v>
      </c>
      <c r="Q14" s="121"/>
      <c r="R14" s="121"/>
      <c r="S14" s="121"/>
      <c r="T14" s="120"/>
      <c r="U14" s="120"/>
      <c r="V14" s="120"/>
    </row>
    <row r="15" spans="1:22" ht="15.75" customHeight="1" x14ac:dyDescent="0.25">
      <c r="A15" s="267" t="s">
        <v>69</v>
      </c>
      <c r="C15" s="131" t="s">
        <v>14</v>
      </c>
      <c r="D15" s="268" t="str">
        <f>VLOOKUP(C15,TaxSaleListing.rpt!$A:$C,2,FALSE)</f>
        <v>STATE PARCEL #</v>
      </c>
      <c r="E15" s="268"/>
      <c r="F15" s="268"/>
      <c r="G15" s="268" t="str">
        <f>VLOOKUP(C15,TaxSaleListing.rpt!$A:$G,6,FALSE)</f>
        <v>PROPERTY ADDRESS</v>
      </c>
      <c r="H15" s="268"/>
      <c r="I15" s="268"/>
      <c r="J15" s="130" t="str">
        <f>VLOOKUP(C15,TaxSaleListing.rpt!$A:$H,7,FALSE)</f>
        <v>MIN BID</v>
      </c>
      <c r="K15" s="130" t="str">
        <f>VLOOKUP(C15,TaxSaleListing.rpt!$A:$M,13,FALSE)</f>
        <v>Overbid</v>
      </c>
      <c r="L15" s="155" t="str">
        <f>VLOOKUP(C15,TaxSaleListing.rpt!$A:$N,14,FALSE)</f>
        <v>Amount of Sale</v>
      </c>
      <c r="O15" s="120"/>
      <c r="P15" s="121" t="s">
        <v>50</v>
      </c>
      <c r="Q15" s="121"/>
      <c r="R15" s="121"/>
      <c r="S15" s="121"/>
      <c r="T15" s="120"/>
      <c r="U15" s="120"/>
      <c r="V15" s="120"/>
    </row>
    <row r="16" spans="1:22" ht="15.75" x14ac:dyDescent="0.25">
      <c r="A16" s="267"/>
      <c r="C16" s="131" t="s">
        <v>14</v>
      </c>
      <c r="D16" s="268" t="str">
        <f>VLOOKUP(C16,TaxSaleListing.rpt!$A:$C,2,FALSE)</f>
        <v>STATE PARCEL #</v>
      </c>
      <c r="E16" s="268"/>
      <c r="F16" s="268"/>
      <c r="G16" s="268" t="str">
        <f>VLOOKUP(C16,TaxSaleListing.rpt!$A:$G,6,FALSE)</f>
        <v>PROPERTY ADDRESS</v>
      </c>
      <c r="H16" s="268"/>
      <c r="I16" s="268"/>
      <c r="J16" s="130" t="str">
        <f>VLOOKUP(C16,TaxSaleListing.rpt!$A:$H,7,FALSE)</f>
        <v>MIN BID</v>
      </c>
      <c r="K16" s="130" t="str">
        <f>VLOOKUP(C16,TaxSaleListing.rpt!$A:$M,13,FALSE)</f>
        <v>Overbid</v>
      </c>
      <c r="L16" s="155" t="str">
        <f>VLOOKUP(C16,TaxSaleListing.rpt!$A:$N,14,FALSE)</f>
        <v>Amount of Sale</v>
      </c>
      <c r="O16" s="120"/>
      <c r="P16" s="121"/>
      <c r="Q16" s="120" t="s">
        <v>59</v>
      </c>
      <c r="R16" s="120"/>
      <c r="S16" s="120"/>
      <c r="T16" s="120"/>
      <c r="U16" s="120"/>
      <c r="V16" s="120"/>
    </row>
    <row r="17" spans="1:22" ht="15.75" x14ac:dyDescent="0.25">
      <c r="A17" s="117"/>
      <c r="C17" s="131" t="s">
        <v>14</v>
      </c>
      <c r="D17" s="268" t="str">
        <f>VLOOKUP(C17,TaxSaleListing.rpt!$A:$C,2,FALSE)</f>
        <v>STATE PARCEL #</v>
      </c>
      <c r="E17" s="268"/>
      <c r="F17" s="268"/>
      <c r="G17" s="268" t="str">
        <f>VLOOKUP(C17,TaxSaleListing.rpt!$A:$G,6,FALSE)</f>
        <v>PROPERTY ADDRESS</v>
      </c>
      <c r="H17" s="268"/>
      <c r="I17" s="268"/>
      <c r="J17" s="130" t="str">
        <f>VLOOKUP(C17,TaxSaleListing.rpt!$A:$H,7,FALSE)</f>
        <v>MIN BID</v>
      </c>
      <c r="K17" s="130" t="str">
        <f>VLOOKUP(C17,TaxSaleListing.rpt!$A:$M,13,FALSE)</f>
        <v>Overbid</v>
      </c>
      <c r="L17" s="155" t="str">
        <f>VLOOKUP(C17,TaxSaleListing.rpt!$A:$N,14,FALSE)</f>
        <v>Amount of Sale</v>
      </c>
      <c r="O17" s="120"/>
      <c r="P17" s="121"/>
      <c r="Q17" s="120" t="s">
        <v>51</v>
      </c>
      <c r="R17" s="120"/>
      <c r="S17" s="120"/>
      <c r="T17" s="120"/>
      <c r="U17" s="120"/>
      <c r="V17" s="120"/>
    </row>
    <row r="18" spans="1:22" ht="15.75" x14ac:dyDescent="0.25">
      <c r="C18" s="131" t="s">
        <v>14</v>
      </c>
      <c r="D18" s="268" t="str">
        <f>VLOOKUP(C18,TaxSaleListing.rpt!$A:$C,2,FALSE)</f>
        <v>STATE PARCEL #</v>
      </c>
      <c r="E18" s="268"/>
      <c r="F18" s="268"/>
      <c r="G18" s="268" t="str">
        <f>VLOOKUP(C18,TaxSaleListing.rpt!$A:$G,6,FALSE)</f>
        <v>PROPERTY ADDRESS</v>
      </c>
      <c r="H18" s="268"/>
      <c r="I18" s="268"/>
      <c r="J18" s="130" t="str">
        <f>VLOOKUP(C18,TaxSaleListing.rpt!$A:$H,7,FALSE)</f>
        <v>MIN BID</v>
      </c>
      <c r="K18" s="130" t="str">
        <f>VLOOKUP(C18,TaxSaleListing.rpt!$A:$M,13,FALSE)</f>
        <v>Overbid</v>
      </c>
      <c r="L18" s="155" t="str">
        <f>VLOOKUP(C18,TaxSaleListing.rpt!$A:$N,14,FALSE)</f>
        <v>Amount of Sale</v>
      </c>
      <c r="O18" s="120"/>
      <c r="P18" s="121"/>
      <c r="Q18" s="272" t="s">
        <v>52</v>
      </c>
      <c r="R18" s="272"/>
      <c r="S18" s="272"/>
      <c r="T18" s="272"/>
      <c r="U18" s="272"/>
      <c r="V18" s="120"/>
    </row>
    <row r="19" spans="1:22" ht="15.75" x14ac:dyDescent="0.25">
      <c r="C19" s="131" t="s">
        <v>14</v>
      </c>
      <c r="D19" s="268" t="str">
        <f>VLOOKUP(C19,TaxSaleListing.rpt!$A:$C,2,FALSE)</f>
        <v>STATE PARCEL #</v>
      </c>
      <c r="E19" s="268"/>
      <c r="F19" s="268"/>
      <c r="G19" s="268" t="str">
        <f>VLOOKUP(C19,TaxSaleListing.rpt!$A:$G,6,FALSE)</f>
        <v>PROPERTY ADDRESS</v>
      </c>
      <c r="H19" s="268"/>
      <c r="I19" s="268"/>
      <c r="J19" s="130" t="str">
        <f>VLOOKUP(C19,TaxSaleListing.rpt!$A:$H,7,FALSE)</f>
        <v>MIN BID</v>
      </c>
      <c r="K19" s="130" t="str">
        <f>VLOOKUP(C19,TaxSaleListing.rpt!$A:$M,13,FALSE)</f>
        <v>Overbid</v>
      </c>
      <c r="L19" s="155" t="str">
        <f>VLOOKUP(C19,TaxSaleListing.rpt!$A:$N,14,FALSE)</f>
        <v>Amount of Sale</v>
      </c>
      <c r="O19" s="120"/>
      <c r="P19" s="121"/>
      <c r="Q19" s="272"/>
      <c r="R19" s="272"/>
      <c r="S19" s="272"/>
      <c r="T19" s="272"/>
      <c r="U19" s="272"/>
      <c r="V19" s="120"/>
    </row>
    <row r="20" spans="1:22" ht="15.75" x14ac:dyDescent="0.25">
      <c r="C20" s="131" t="s">
        <v>14</v>
      </c>
      <c r="D20" s="268" t="str">
        <f>VLOOKUP(C20,TaxSaleListing.rpt!$A:$C,2,FALSE)</f>
        <v>STATE PARCEL #</v>
      </c>
      <c r="E20" s="268"/>
      <c r="F20" s="268"/>
      <c r="G20" s="268" t="str">
        <f>VLOOKUP(C20,TaxSaleListing.rpt!$A:$G,6,FALSE)</f>
        <v>PROPERTY ADDRESS</v>
      </c>
      <c r="H20" s="268"/>
      <c r="I20" s="268"/>
      <c r="J20" s="130" t="str">
        <f>VLOOKUP(C20,TaxSaleListing.rpt!$A:$H,7,FALSE)</f>
        <v>MIN BID</v>
      </c>
      <c r="K20" s="130" t="str">
        <f>VLOOKUP(C20,TaxSaleListing.rpt!$A:$M,13,FALSE)</f>
        <v>Overbid</v>
      </c>
      <c r="L20" s="155" t="str">
        <f>VLOOKUP(C20,TaxSaleListing.rpt!$A:$N,14,FALSE)</f>
        <v>Amount of Sale</v>
      </c>
      <c r="O20" s="120"/>
      <c r="P20" s="121"/>
      <c r="Q20" s="120"/>
      <c r="R20" s="120"/>
      <c r="S20" s="120"/>
      <c r="T20" s="120"/>
      <c r="U20" s="120"/>
      <c r="V20" s="120"/>
    </row>
    <row r="21" spans="1:22" ht="15.75" x14ac:dyDescent="0.25">
      <c r="C21" s="131" t="s">
        <v>14</v>
      </c>
      <c r="D21" s="268" t="str">
        <f>VLOOKUP(C21,TaxSaleListing.rpt!$A:$C,2,FALSE)</f>
        <v>STATE PARCEL #</v>
      </c>
      <c r="E21" s="268"/>
      <c r="F21" s="268"/>
      <c r="G21" s="268" t="str">
        <f>VLOOKUP(C21,TaxSaleListing.rpt!$A:$G,6,FALSE)</f>
        <v>PROPERTY ADDRESS</v>
      </c>
      <c r="H21" s="268"/>
      <c r="I21" s="268"/>
      <c r="J21" s="130" t="str">
        <f>VLOOKUP(C21,TaxSaleListing.rpt!$A:$H,7,FALSE)</f>
        <v>MIN BID</v>
      </c>
      <c r="K21" s="130" t="str">
        <f>VLOOKUP(C21,TaxSaleListing.rpt!$A:$M,13,FALSE)</f>
        <v>Overbid</v>
      </c>
      <c r="L21" s="155" t="str">
        <f>VLOOKUP(C21,TaxSaleListing.rpt!$A:$N,14,FALSE)</f>
        <v>Amount of Sale</v>
      </c>
      <c r="O21" s="120"/>
      <c r="P21" s="120"/>
      <c r="Q21" s="120"/>
      <c r="R21" s="120"/>
      <c r="S21" s="120"/>
      <c r="T21" s="120"/>
      <c r="U21" s="120"/>
      <c r="V21" s="120"/>
    </row>
    <row r="22" spans="1:22" ht="15" x14ac:dyDescent="0.2">
      <c r="C22" s="131" t="s">
        <v>14</v>
      </c>
      <c r="D22" s="268" t="str">
        <f>VLOOKUP(C22,TaxSaleListing.rpt!$A:$C,2,FALSE)</f>
        <v>STATE PARCEL #</v>
      </c>
      <c r="E22" s="268"/>
      <c r="F22" s="268"/>
      <c r="G22" s="268" t="str">
        <f>VLOOKUP(C22,TaxSaleListing.rpt!$A:$G,6,FALSE)</f>
        <v>PROPERTY ADDRESS</v>
      </c>
      <c r="H22" s="268"/>
      <c r="I22" s="268"/>
      <c r="J22" s="130" t="str">
        <f>VLOOKUP(C22,TaxSaleListing.rpt!$A:$H,7,FALSE)</f>
        <v>MIN BID</v>
      </c>
      <c r="K22" s="130" t="str">
        <f>VLOOKUP(C22,TaxSaleListing.rpt!$A:$M,13,FALSE)</f>
        <v>Overbid</v>
      </c>
      <c r="L22" s="155" t="str">
        <f>VLOOKUP(C22,TaxSaleListing.rpt!$A:$N,14,FALSE)</f>
        <v>Amount of Sale</v>
      </c>
    </row>
    <row r="23" spans="1:22" ht="15" x14ac:dyDescent="0.2">
      <c r="C23" s="131" t="s">
        <v>14</v>
      </c>
      <c r="D23" s="268" t="str">
        <f>VLOOKUP(C23,TaxSaleListing.rpt!$A:$C,2,FALSE)</f>
        <v>STATE PARCEL #</v>
      </c>
      <c r="E23" s="268"/>
      <c r="F23" s="268"/>
      <c r="G23" s="268" t="str">
        <f>VLOOKUP(C23,TaxSaleListing.rpt!$A:$G,6,FALSE)</f>
        <v>PROPERTY ADDRESS</v>
      </c>
      <c r="H23" s="268"/>
      <c r="I23" s="268"/>
      <c r="J23" s="130" t="str">
        <f>VLOOKUP(C23,TaxSaleListing.rpt!$A:$H,7,FALSE)</f>
        <v>MIN BID</v>
      </c>
      <c r="K23" s="130" t="str">
        <f>VLOOKUP(C23,TaxSaleListing.rpt!$A:$M,13,FALSE)</f>
        <v>Overbid</v>
      </c>
      <c r="L23" s="155" t="str">
        <f>VLOOKUP(C23,TaxSaleListing.rpt!$A:$N,14,FALSE)</f>
        <v>Amount of Sale</v>
      </c>
    </row>
    <row r="24" spans="1:22" ht="15" x14ac:dyDescent="0.2">
      <c r="C24" s="131" t="s">
        <v>14</v>
      </c>
      <c r="D24" s="268" t="str">
        <f>VLOOKUP(C24,TaxSaleListing.rpt!$A:$C,2,FALSE)</f>
        <v>STATE PARCEL #</v>
      </c>
      <c r="E24" s="268"/>
      <c r="F24" s="268"/>
      <c r="G24" s="268" t="str">
        <f>VLOOKUP(C24,TaxSaleListing.rpt!$A:$G,6,FALSE)</f>
        <v>PROPERTY ADDRESS</v>
      </c>
      <c r="H24" s="268"/>
      <c r="I24" s="268"/>
      <c r="J24" s="130" t="str">
        <f>VLOOKUP(C24,TaxSaleListing.rpt!$A:$H,7,FALSE)</f>
        <v>MIN BID</v>
      </c>
      <c r="K24" s="130" t="str">
        <f>VLOOKUP(C24,TaxSaleListing.rpt!$A:$M,13,FALSE)</f>
        <v>Overbid</v>
      </c>
      <c r="L24" s="155" t="str">
        <f>VLOOKUP(C24,TaxSaleListing.rpt!$A:$N,14,FALSE)</f>
        <v>Amount of Sale</v>
      </c>
    </row>
    <row r="25" spans="1:22" ht="15" x14ac:dyDescent="0.2">
      <c r="C25" s="131" t="s">
        <v>14</v>
      </c>
      <c r="D25" s="268" t="str">
        <f>VLOOKUP(C25,TaxSaleListing.rpt!$A:$C,2,FALSE)</f>
        <v>STATE PARCEL #</v>
      </c>
      <c r="E25" s="268"/>
      <c r="F25" s="268"/>
      <c r="G25" s="268" t="str">
        <f>VLOOKUP(C25,TaxSaleListing.rpt!$A:$G,6,FALSE)</f>
        <v>PROPERTY ADDRESS</v>
      </c>
      <c r="H25" s="268"/>
      <c r="I25" s="268"/>
      <c r="J25" s="130" t="str">
        <f>VLOOKUP(C25,TaxSaleListing.rpt!$A:$H,7,FALSE)</f>
        <v>MIN BID</v>
      </c>
      <c r="K25" s="130" t="str">
        <f>VLOOKUP(C25,TaxSaleListing.rpt!$A:$M,13,FALSE)</f>
        <v>Overbid</v>
      </c>
      <c r="L25" s="155" t="str">
        <f>VLOOKUP(C25,TaxSaleListing.rpt!$A:$N,14,FALSE)</f>
        <v>Amount of Sale</v>
      </c>
    </row>
    <row r="26" spans="1:22" ht="15" x14ac:dyDescent="0.2">
      <c r="C26" s="131" t="s">
        <v>14</v>
      </c>
      <c r="D26" s="268" t="str">
        <f>VLOOKUP(C26,TaxSaleListing.rpt!$A:$C,2,FALSE)</f>
        <v>STATE PARCEL #</v>
      </c>
      <c r="E26" s="268"/>
      <c r="F26" s="268"/>
      <c r="G26" s="268" t="str">
        <f>VLOOKUP(C26,TaxSaleListing.rpt!$A:$G,6,FALSE)</f>
        <v>PROPERTY ADDRESS</v>
      </c>
      <c r="H26" s="268"/>
      <c r="I26" s="268"/>
      <c r="J26" s="130" t="str">
        <f>VLOOKUP(C26,TaxSaleListing.rpt!$A:$H,7,FALSE)</f>
        <v>MIN BID</v>
      </c>
      <c r="K26" s="130" t="str">
        <f>VLOOKUP(C26,TaxSaleListing.rpt!$A:$M,13,FALSE)</f>
        <v>Overbid</v>
      </c>
      <c r="L26" s="155" t="str">
        <f>VLOOKUP(C26,TaxSaleListing.rpt!$A:$N,14,FALSE)</f>
        <v>Amount of Sale</v>
      </c>
    </row>
    <row r="27" spans="1:22" ht="15" x14ac:dyDescent="0.2">
      <c r="C27" s="131" t="s">
        <v>14</v>
      </c>
      <c r="D27" s="268" t="str">
        <f>VLOOKUP(C27,TaxSaleListing.rpt!$A:$C,2,FALSE)</f>
        <v>STATE PARCEL #</v>
      </c>
      <c r="E27" s="268"/>
      <c r="F27" s="268"/>
      <c r="G27" s="268" t="str">
        <f>VLOOKUP(C27,TaxSaleListing.rpt!$A:$G,6,FALSE)</f>
        <v>PROPERTY ADDRESS</v>
      </c>
      <c r="H27" s="268"/>
      <c r="I27" s="268"/>
      <c r="J27" s="130" t="str">
        <f>VLOOKUP(C27,TaxSaleListing.rpt!$A:$H,7,FALSE)</f>
        <v>MIN BID</v>
      </c>
      <c r="K27" s="130" t="str">
        <f>VLOOKUP(C27,TaxSaleListing.rpt!$A:$M,13,FALSE)</f>
        <v>Overbid</v>
      </c>
      <c r="L27" s="155" t="str">
        <f>VLOOKUP(C27,TaxSaleListing.rpt!$A:$N,14,FALSE)</f>
        <v>Amount of Sale</v>
      </c>
    </row>
    <row r="28" spans="1:22" ht="15" x14ac:dyDescent="0.2">
      <c r="C28" s="131" t="s">
        <v>14</v>
      </c>
      <c r="D28" s="268" t="str">
        <f>VLOOKUP(C28,TaxSaleListing.rpt!$A:$C,2,FALSE)</f>
        <v>STATE PARCEL #</v>
      </c>
      <c r="E28" s="268"/>
      <c r="F28" s="268"/>
      <c r="G28" s="268" t="str">
        <f>VLOOKUP(C28,TaxSaleListing.rpt!$A:$G,6,FALSE)</f>
        <v>PROPERTY ADDRESS</v>
      </c>
      <c r="H28" s="268"/>
      <c r="I28" s="268"/>
      <c r="J28" s="130" t="str">
        <f>VLOOKUP(C28,TaxSaleListing.rpt!$A:$H,7,FALSE)</f>
        <v>MIN BID</v>
      </c>
      <c r="K28" s="130" t="str">
        <f>VLOOKUP(C28,TaxSaleListing.rpt!$A:$M,13,FALSE)</f>
        <v>Overbid</v>
      </c>
      <c r="L28" s="155" t="str">
        <f>VLOOKUP(C28,TaxSaleListing.rpt!$A:$N,14,FALSE)</f>
        <v>Amount of Sale</v>
      </c>
    </row>
    <row r="29" spans="1:22" ht="15" x14ac:dyDescent="0.2">
      <c r="C29" s="131" t="s">
        <v>14</v>
      </c>
      <c r="D29" s="268" t="str">
        <f>VLOOKUP(C29,TaxSaleListing.rpt!$A:$C,2,FALSE)</f>
        <v>STATE PARCEL #</v>
      </c>
      <c r="E29" s="268"/>
      <c r="F29" s="268"/>
      <c r="G29" s="268" t="str">
        <f>VLOOKUP(C29,TaxSaleListing.rpt!$A:$G,6,FALSE)</f>
        <v>PROPERTY ADDRESS</v>
      </c>
      <c r="H29" s="268"/>
      <c r="I29" s="268"/>
      <c r="J29" s="130" t="str">
        <f>VLOOKUP(C29,TaxSaleListing.rpt!$A:$H,7,FALSE)</f>
        <v>MIN BID</v>
      </c>
      <c r="K29" s="130" t="str">
        <f>VLOOKUP(C29,TaxSaleListing.rpt!$A:$M,13,FALSE)</f>
        <v>Overbid</v>
      </c>
      <c r="L29" s="155" t="str">
        <f>VLOOKUP(C29,TaxSaleListing.rpt!$A:$N,14,FALSE)</f>
        <v>Amount of Sale</v>
      </c>
    </row>
    <row r="30" spans="1:22" ht="15" x14ac:dyDescent="0.2">
      <c r="C30" s="131" t="s">
        <v>14</v>
      </c>
      <c r="D30" s="268" t="str">
        <f>VLOOKUP(C30,TaxSaleListing.rpt!$A:$C,2,FALSE)</f>
        <v>STATE PARCEL #</v>
      </c>
      <c r="E30" s="268"/>
      <c r="F30" s="268"/>
      <c r="G30" s="268" t="str">
        <f>VLOOKUP(C30,TaxSaleListing.rpt!$A:$G,6,FALSE)</f>
        <v>PROPERTY ADDRESS</v>
      </c>
      <c r="H30" s="268"/>
      <c r="I30" s="268"/>
      <c r="J30" s="130" t="str">
        <f>VLOOKUP(C30,TaxSaleListing.rpt!$A:$H,7,FALSE)</f>
        <v>MIN BID</v>
      </c>
      <c r="K30" s="130" t="str">
        <f>VLOOKUP(C30,TaxSaleListing.rpt!$A:$M,13,FALSE)</f>
        <v>Overbid</v>
      </c>
      <c r="L30" s="155" t="str">
        <f>VLOOKUP(C30,TaxSaleListing.rpt!$A:$N,14,FALSE)</f>
        <v>Amount of Sale</v>
      </c>
    </row>
    <row r="31" spans="1:22" ht="15" x14ac:dyDescent="0.2">
      <c r="C31" s="131" t="s">
        <v>14</v>
      </c>
      <c r="D31" s="268" t="str">
        <f>VLOOKUP(C31,TaxSaleListing.rpt!$A:$C,2,FALSE)</f>
        <v>STATE PARCEL #</v>
      </c>
      <c r="E31" s="268"/>
      <c r="F31" s="268"/>
      <c r="G31" s="268" t="str">
        <f>VLOOKUP(C31,TaxSaleListing.rpt!$A:$G,6,FALSE)</f>
        <v>PROPERTY ADDRESS</v>
      </c>
      <c r="H31" s="268"/>
      <c r="I31" s="268"/>
      <c r="J31" s="130" t="str">
        <f>VLOOKUP(C31,TaxSaleListing.rpt!$A:$H,7,FALSE)</f>
        <v>MIN BID</v>
      </c>
      <c r="K31" s="130" t="str">
        <f>VLOOKUP(C31,TaxSaleListing.rpt!$A:$M,13,FALSE)</f>
        <v>Overbid</v>
      </c>
      <c r="L31" s="155" t="str">
        <f>VLOOKUP(C31,TaxSaleListing.rpt!$A:$N,14,FALSE)</f>
        <v>Amount of Sale</v>
      </c>
    </row>
    <row r="32" spans="1:22" ht="15" x14ac:dyDescent="0.2">
      <c r="C32" s="131" t="s">
        <v>14</v>
      </c>
      <c r="D32" s="268" t="str">
        <f>VLOOKUP(C32,TaxSaleListing.rpt!$A:$C,2,FALSE)</f>
        <v>STATE PARCEL #</v>
      </c>
      <c r="E32" s="268"/>
      <c r="F32" s="268"/>
      <c r="G32" s="268" t="str">
        <f>VLOOKUP(C32,TaxSaleListing.rpt!$A:$G,6,FALSE)</f>
        <v>PROPERTY ADDRESS</v>
      </c>
      <c r="H32" s="268"/>
      <c r="I32" s="268"/>
      <c r="J32" s="130" t="str">
        <f>VLOOKUP(C32,TaxSaleListing.rpt!$A:$H,7,FALSE)</f>
        <v>MIN BID</v>
      </c>
      <c r="K32" s="130" t="str">
        <f>VLOOKUP(C32,TaxSaleListing.rpt!$A:$M,13,FALSE)</f>
        <v>Overbid</v>
      </c>
      <c r="L32" s="155" t="str">
        <f>VLOOKUP(C32,TaxSaleListing.rpt!$A:$N,14,FALSE)</f>
        <v>Amount of Sale</v>
      </c>
    </row>
    <row r="33" spans="3:12" ht="15" x14ac:dyDescent="0.2">
      <c r="C33" s="131" t="s">
        <v>14</v>
      </c>
      <c r="D33" s="268" t="str">
        <f>VLOOKUP(C33,TaxSaleListing.rpt!$A:$C,2,FALSE)</f>
        <v>STATE PARCEL #</v>
      </c>
      <c r="E33" s="268"/>
      <c r="F33" s="268"/>
      <c r="G33" s="268" t="str">
        <f>VLOOKUP(C33,TaxSaleListing.rpt!$A:$G,6,FALSE)</f>
        <v>PROPERTY ADDRESS</v>
      </c>
      <c r="H33" s="268"/>
      <c r="I33" s="268"/>
      <c r="J33" s="130" t="str">
        <f>VLOOKUP(C33,TaxSaleListing.rpt!$A:$H,7,FALSE)</f>
        <v>MIN BID</v>
      </c>
      <c r="K33" s="130" t="str">
        <f>VLOOKUP(C33,TaxSaleListing.rpt!$A:$M,13,FALSE)</f>
        <v>Overbid</v>
      </c>
      <c r="L33" s="155" t="str">
        <f>VLOOKUP(C33,TaxSaleListing.rpt!$A:$N,14,FALSE)</f>
        <v>Amount of Sale</v>
      </c>
    </row>
    <row r="34" spans="3:12" ht="15" x14ac:dyDescent="0.2">
      <c r="C34" s="131" t="s">
        <v>14</v>
      </c>
      <c r="D34" s="268" t="str">
        <f>VLOOKUP(C34,TaxSaleListing.rpt!$A:$C,2,FALSE)</f>
        <v>STATE PARCEL #</v>
      </c>
      <c r="E34" s="268"/>
      <c r="F34" s="268"/>
      <c r="G34" s="268" t="str">
        <f>VLOOKUP(C34,TaxSaleListing.rpt!$A:$G,6,FALSE)</f>
        <v>PROPERTY ADDRESS</v>
      </c>
      <c r="H34" s="268"/>
      <c r="I34" s="268"/>
      <c r="J34" s="130" t="str">
        <f>VLOOKUP(C34,TaxSaleListing.rpt!$A:$H,7,FALSE)</f>
        <v>MIN BID</v>
      </c>
      <c r="K34" s="130" t="str">
        <f>VLOOKUP(C34,TaxSaleListing.rpt!$A:$M,13,FALSE)</f>
        <v>Overbid</v>
      </c>
      <c r="L34" s="155" t="str">
        <f>VLOOKUP(C34,TaxSaleListing.rpt!$A:$N,14,FALSE)</f>
        <v>Amount of Sale</v>
      </c>
    </row>
    <row r="35" spans="3:12" x14ac:dyDescent="0.2">
      <c r="K35" s="129">
        <f>SUM(K7:K34)</f>
        <v>0</v>
      </c>
    </row>
    <row r="36" spans="3:12" x14ac:dyDescent="0.2">
      <c r="K36" s="127" t="s">
        <v>46</v>
      </c>
    </row>
  </sheetData>
  <dataConsolidate/>
  <mergeCells count="68">
    <mergeCell ref="G22:I22"/>
    <mergeCell ref="D23:F23"/>
    <mergeCell ref="G23:I23"/>
    <mergeCell ref="D24:F24"/>
    <mergeCell ref="D27:F27"/>
    <mergeCell ref="G24:I24"/>
    <mergeCell ref="D34:F34"/>
    <mergeCell ref="G34:I34"/>
    <mergeCell ref="D32:F32"/>
    <mergeCell ref="G32:I32"/>
    <mergeCell ref="D33:F33"/>
    <mergeCell ref="G33:I33"/>
    <mergeCell ref="A10:A11"/>
    <mergeCell ref="A13:A14"/>
    <mergeCell ref="D31:F31"/>
    <mergeCell ref="G31:I31"/>
    <mergeCell ref="D28:F28"/>
    <mergeCell ref="G28:I28"/>
    <mergeCell ref="D29:F29"/>
    <mergeCell ref="G29:I29"/>
    <mergeCell ref="D30:F30"/>
    <mergeCell ref="G30:I30"/>
    <mergeCell ref="D25:F25"/>
    <mergeCell ref="G25:I25"/>
    <mergeCell ref="D26:F26"/>
    <mergeCell ref="G26:I26"/>
    <mergeCell ref="G27:I27"/>
    <mergeCell ref="D22:F22"/>
    <mergeCell ref="D20:F20"/>
    <mergeCell ref="G20:I20"/>
    <mergeCell ref="D21:F21"/>
    <mergeCell ref="G21:I21"/>
    <mergeCell ref="Q13:U13"/>
    <mergeCell ref="Q18:U19"/>
    <mergeCell ref="D19:F19"/>
    <mergeCell ref="D17:F17"/>
    <mergeCell ref="G17:I17"/>
    <mergeCell ref="D18:F18"/>
    <mergeCell ref="G18:I18"/>
    <mergeCell ref="G19:I19"/>
    <mergeCell ref="D14:F14"/>
    <mergeCell ref="G14:I14"/>
    <mergeCell ref="D15:F15"/>
    <mergeCell ref="G15:I15"/>
    <mergeCell ref="D16:F16"/>
    <mergeCell ref="G16:I16"/>
    <mergeCell ref="D11:F11"/>
    <mergeCell ref="G11:I11"/>
    <mergeCell ref="D12:F12"/>
    <mergeCell ref="G12:I12"/>
    <mergeCell ref="D13:F13"/>
    <mergeCell ref="G13:I13"/>
    <mergeCell ref="P1:S3"/>
    <mergeCell ref="K1:K3"/>
    <mergeCell ref="A15:A16"/>
    <mergeCell ref="D9:F9"/>
    <mergeCell ref="D1:I3"/>
    <mergeCell ref="A5:A7"/>
    <mergeCell ref="D4:E4"/>
    <mergeCell ref="G9:I9"/>
    <mergeCell ref="D7:F7"/>
    <mergeCell ref="D6:F6"/>
    <mergeCell ref="G6:I6"/>
    <mergeCell ref="G7:I7"/>
    <mergeCell ref="D8:F8"/>
    <mergeCell ref="G8:I8"/>
    <mergeCell ref="D10:F10"/>
    <mergeCell ref="G10:I10"/>
  </mergeCells>
  <pageMargins left="0.7" right="0.7" top="0.75" bottom="0.75" header="0.3" footer="0.3"/>
  <pageSetup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Print">
                <anchor moveWithCells="1">
                  <from>
                    <xdr:col>20</xdr:col>
                    <xdr:colOff>161925</xdr:colOff>
                    <xdr:row>7</xdr:row>
                    <xdr:rowOff>9525</xdr:rowOff>
                  </from>
                  <to>
                    <xdr:col>21</xdr:col>
                    <xdr:colOff>581025</xdr:colOff>
                    <xdr:row>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Bidders!$A:$A</xm:f>
          </x14:formula1>
          <xm:sqref>A15:A16</xm:sqref>
        </x14:dataValidation>
        <x14:dataValidation type="list" allowBlank="1" showInputMessage="1" showErrorMessage="1">
          <x14:formula1>
            <xm:f>TaxSaleListing.rpt!$A$8:$A$111</xm:f>
          </x14:formula1>
          <xm:sqref>C7:C34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2"/>
  <sheetViews>
    <sheetView workbookViewId="0">
      <selection activeCell="C16" sqref="C16"/>
    </sheetView>
  </sheetViews>
  <sheetFormatPr defaultColWidth="9.140625" defaultRowHeight="12.75" x14ac:dyDescent="0.2"/>
  <cols>
    <col min="1" max="1" width="11.5703125" style="118" bestFit="1" customWidth="1"/>
    <col min="2" max="2" width="57.140625" style="118" bestFit="1" customWidth="1"/>
    <col min="3" max="3" width="40.140625" style="118" bestFit="1" customWidth="1"/>
    <col min="4" max="4" width="18.85546875" style="118" bestFit="1" customWidth="1"/>
    <col min="5" max="5" width="17.7109375" style="118" bestFit="1" customWidth="1"/>
    <col min="6" max="6" width="17.28515625" style="153" customWidth="1"/>
    <col min="7" max="7" width="20.140625" style="154" bestFit="1" customWidth="1"/>
    <col min="8" max="8" width="40" style="118" bestFit="1" customWidth="1"/>
    <col min="9" max="9" width="13.28515625" style="118" bestFit="1" customWidth="1"/>
    <col min="10" max="10" width="9.140625" style="118"/>
    <col min="11" max="11" width="10.7109375" style="118" bestFit="1" customWidth="1"/>
    <col min="12" max="16384" width="9.140625" style="118"/>
  </cols>
  <sheetData>
    <row r="1" spans="1:12" x14ac:dyDescent="0.2">
      <c r="A1" s="148" t="s">
        <v>69</v>
      </c>
      <c r="B1" s="148" t="s">
        <v>67</v>
      </c>
      <c r="C1" s="148" t="s">
        <v>100</v>
      </c>
      <c r="D1" s="148" t="s">
        <v>101</v>
      </c>
      <c r="E1" s="148" t="s">
        <v>102</v>
      </c>
      <c r="F1" s="152" t="s">
        <v>103</v>
      </c>
      <c r="G1" s="152" t="s">
        <v>56</v>
      </c>
      <c r="H1" s="148" t="s">
        <v>68</v>
      </c>
    </row>
    <row r="2" spans="1:12" x14ac:dyDescent="0.2">
      <c r="A2" s="226" t="s">
        <v>557</v>
      </c>
      <c r="B2" s="226" t="s">
        <v>558</v>
      </c>
      <c r="C2" s="226" t="s">
        <v>609</v>
      </c>
      <c r="D2" s="226" t="s">
        <v>599</v>
      </c>
      <c r="E2" s="226" t="s">
        <v>600</v>
      </c>
      <c r="F2" s="226">
        <v>38148</v>
      </c>
      <c r="G2" s="226" t="s">
        <v>559</v>
      </c>
      <c r="H2" s="226" t="s">
        <v>560</v>
      </c>
      <c r="I2" s="165"/>
      <c r="J2" s="165"/>
      <c r="K2" s="165"/>
      <c r="L2" s="165"/>
    </row>
    <row r="3" spans="1:12" x14ac:dyDescent="0.2">
      <c r="A3" s="226" t="s">
        <v>561</v>
      </c>
      <c r="B3" s="226" t="s">
        <v>562</v>
      </c>
      <c r="C3" s="226" t="s">
        <v>610</v>
      </c>
      <c r="D3" s="226" t="s">
        <v>593</v>
      </c>
      <c r="E3" s="226" t="s">
        <v>592</v>
      </c>
      <c r="F3" s="226">
        <v>47331</v>
      </c>
      <c r="G3" s="226" t="s">
        <v>563</v>
      </c>
      <c r="H3" s="226" t="s">
        <v>564</v>
      </c>
      <c r="I3" s="165"/>
      <c r="J3" s="165"/>
      <c r="K3" s="165"/>
      <c r="L3" s="165"/>
    </row>
    <row r="4" spans="1:12" x14ac:dyDescent="0.2">
      <c r="A4" s="226" t="s">
        <v>565</v>
      </c>
      <c r="B4" s="226" t="s">
        <v>566</v>
      </c>
      <c r="C4" s="226" t="s">
        <v>608</v>
      </c>
      <c r="D4" s="226" t="s">
        <v>594</v>
      </c>
      <c r="E4" s="226" t="s">
        <v>601</v>
      </c>
      <c r="F4" s="226">
        <v>40207</v>
      </c>
      <c r="G4" s="226" t="s">
        <v>567</v>
      </c>
      <c r="H4" s="226" t="s">
        <v>568</v>
      </c>
      <c r="I4" s="165"/>
      <c r="J4" s="165"/>
      <c r="K4" s="165"/>
      <c r="L4" s="165"/>
    </row>
    <row r="5" spans="1:12" x14ac:dyDescent="0.2">
      <c r="A5" s="226" t="s">
        <v>569</v>
      </c>
      <c r="B5" s="226" t="s">
        <v>570</v>
      </c>
      <c r="C5" s="226" t="s">
        <v>607</v>
      </c>
      <c r="D5" s="226" t="s">
        <v>595</v>
      </c>
      <c r="E5" s="226" t="s">
        <v>592</v>
      </c>
      <c r="F5" s="226">
        <v>47902</v>
      </c>
      <c r="G5" s="226" t="s">
        <v>571</v>
      </c>
      <c r="H5" s="226" t="s">
        <v>572</v>
      </c>
      <c r="I5" s="165"/>
      <c r="J5" s="165"/>
      <c r="K5" s="165"/>
      <c r="L5" s="165"/>
    </row>
    <row r="6" spans="1:12" x14ac:dyDescent="0.2">
      <c r="A6" s="226" t="s">
        <v>573</v>
      </c>
      <c r="B6" s="226" t="s">
        <v>574</v>
      </c>
      <c r="C6" s="226" t="s">
        <v>606</v>
      </c>
      <c r="D6" s="226" t="s">
        <v>596</v>
      </c>
      <c r="E6" s="226" t="s">
        <v>592</v>
      </c>
      <c r="F6" s="226">
        <v>46151</v>
      </c>
      <c r="G6" s="226" t="s">
        <v>575</v>
      </c>
      <c r="H6" s="226" t="s">
        <v>576</v>
      </c>
      <c r="I6" s="165"/>
      <c r="J6" s="165"/>
      <c r="K6" s="165"/>
      <c r="L6" s="165"/>
    </row>
    <row r="7" spans="1:12" s="150" customFormat="1" x14ac:dyDescent="0.2">
      <c r="A7" s="226" t="s">
        <v>556</v>
      </c>
      <c r="B7" s="226" t="s">
        <v>577</v>
      </c>
      <c r="C7" s="226" t="s">
        <v>605</v>
      </c>
      <c r="D7" s="226" t="s">
        <v>597</v>
      </c>
      <c r="E7" s="226" t="s">
        <v>592</v>
      </c>
      <c r="F7" s="226">
        <v>46106</v>
      </c>
      <c r="G7" s="226" t="s">
        <v>578</v>
      </c>
      <c r="H7" s="226" t="s">
        <v>579</v>
      </c>
      <c r="I7" s="166"/>
      <c r="J7" s="166"/>
      <c r="K7" s="166"/>
      <c r="L7" s="166"/>
    </row>
    <row r="8" spans="1:12" s="149" customFormat="1" x14ac:dyDescent="0.2">
      <c r="A8" s="226" t="s">
        <v>580</v>
      </c>
      <c r="B8" s="226" t="s">
        <v>581</v>
      </c>
      <c r="C8" s="226" t="s">
        <v>604</v>
      </c>
      <c r="D8" s="226" t="s">
        <v>598</v>
      </c>
      <c r="E8" s="226" t="s">
        <v>592</v>
      </c>
      <c r="F8" s="226">
        <v>47401</v>
      </c>
      <c r="G8" s="226" t="s">
        <v>582</v>
      </c>
      <c r="H8" s="226" t="s">
        <v>583</v>
      </c>
      <c r="I8" s="166"/>
      <c r="J8" s="166"/>
      <c r="K8" s="166"/>
      <c r="L8" s="166"/>
    </row>
    <row r="9" spans="1:12" x14ac:dyDescent="0.2">
      <c r="A9" s="226" t="s">
        <v>584</v>
      </c>
      <c r="B9" s="226" t="s">
        <v>585</v>
      </c>
      <c r="C9" s="226" t="s">
        <v>603</v>
      </c>
      <c r="D9" s="226" t="s">
        <v>598</v>
      </c>
      <c r="E9" s="226" t="s">
        <v>592</v>
      </c>
      <c r="F9" s="226">
        <v>47401</v>
      </c>
      <c r="G9" s="226" t="s">
        <v>586</v>
      </c>
      <c r="H9" s="226" t="s">
        <v>587</v>
      </c>
      <c r="I9" s="165"/>
      <c r="J9" s="165"/>
      <c r="K9" s="165"/>
      <c r="L9" s="165"/>
    </row>
    <row r="10" spans="1:12" s="149" customFormat="1" x14ac:dyDescent="0.2">
      <c r="A10" s="226" t="s">
        <v>588</v>
      </c>
      <c r="B10" s="226" t="s">
        <v>589</v>
      </c>
      <c r="C10" s="226" t="s">
        <v>602</v>
      </c>
      <c r="D10" s="226" t="s">
        <v>598</v>
      </c>
      <c r="E10" s="226" t="s">
        <v>592</v>
      </c>
      <c r="F10" s="226">
        <v>47404</v>
      </c>
      <c r="G10" s="226" t="s">
        <v>590</v>
      </c>
      <c r="H10" s="226" t="s">
        <v>591</v>
      </c>
      <c r="I10" s="166"/>
      <c r="J10" s="166"/>
      <c r="K10" s="166"/>
      <c r="L10" s="166"/>
    </row>
    <row r="11" spans="1:12" x14ac:dyDescent="0.2">
      <c r="A11" s="163"/>
      <c r="B11" s="163"/>
      <c r="C11" s="163"/>
      <c r="D11" s="163"/>
      <c r="E11" s="163"/>
      <c r="F11" s="164"/>
      <c r="G11" s="164"/>
      <c r="H11" s="163"/>
      <c r="I11" s="165"/>
      <c r="J11" s="165"/>
      <c r="K11" s="165"/>
      <c r="L11" s="165"/>
    </row>
    <row r="12" spans="1:12" x14ac:dyDescent="0.2">
      <c r="A12" s="163"/>
      <c r="B12" s="163"/>
      <c r="C12" s="163"/>
      <c r="D12" s="163"/>
      <c r="E12" s="163"/>
      <c r="F12" s="164"/>
      <c r="G12" s="164"/>
      <c r="H12" s="163"/>
      <c r="I12" s="165"/>
      <c r="J12" s="165"/>
      <c r="K12" s="165"/>
      <c r="L12" s="165"/>
    </row>
    <row r="13" spans="1:12" x14ac:dyDescent="0.2">
      <c r="A13" s="163"/>
      <c r="B13" s="163"/>
      <c r="C13" s="167"/>
      <c r="D13" s="163"/>
      <c r="E13" s="163"/>
      <c r="F13" s="164"/>
      <c r="G13" s="164"/>
      <c r="H13" s="163"/>
      <c r="I13" s="165"/>
      <c r="J13" s="165"/>
      <c r="K13" s="165"/>
      <c r="L13" s="165"/>
    </row>
    <row r="14" spans="1:12" s="149" customFormat="1" x14ac:dyDescent="0.2">
      <c r="A14" s="163"/>
      <c r="B14" s="163"/>
      <c r="C14" s="163"/>
      <c r="D14" s="163"/>
      <c r="E14" s="163"/>
      <c r="F14" s="164"/>
      <c r="G14" s="164"/>
      <c r="H14" s="163"/>
      <c r="I14" s="166"/>
      <c r="J14" s="166"/>
      <c r="K14" s="166"/>
      <c r="L14" s="166"/>
    </row>
    <row r="15" spans="1:12" x14ac:dyDescent="0.2">
      <c r="A15" s="163"/>
      <c r="B15" s="163"/>
      <c r="C15" s="163"/>
      <c r="D15" s="163"/>
      <c r="E15" s="163"/>
      <c r="F15" s="164"/>
      <c r="G15" s="164"/>
      <c r="H15" s="163"/>
      <c r="I15" s="165"/>
      <c r="J15" s="165"/>
      <c r="K15" s="165"/>
      <c r="L15" s="165"/>
    </row>
    <row r="16" spans="1:12" x14ac:dyDescent="0.2">
      <c r="A16" s="163"/>
      <c r="B16" s="163"/>
      <c r="C16" s="163"/>
      <c r="D16" s="163"/>
      <c r="E16" s="163"/>
      <c r="F16" s="164"/>
      <c r="G16" s="164"/>
      <c r="H16" s="163"/>
      <c r="I16" s="165"/>
      <c r="J16" s="165"/>
      <c r="K16" s="165"/>
      <c r="L16" s="165"/>
    </row>
    <row r="17" spans="1:12" s="151" customFormat="1" x14ac:dyDescent="0.2">
      <c r="A17" s="163"/>
      <c r="B17" s="163"/>
      <c r="C17" s="163"/>
      <c r="D17" s="163"/>
      <c r="E17" s="163"/>
      <c r="F17" s="164"/>
      <c r="G17" s="164"/>
      <c r="H17" s="163"/>
      <c r="I17" s="165"/>
      <c r="J17" s="165"/>
      <c r="K17" s="165"/>
      <c r="L17" s="165"/>
    </row>
    <row r="18" spans="1:12" x14ac:dyDescent="0.2">
      <c r="A18" s="163"/>
      <c r="B18" s="163"/>
      <c r="C18" s="163"/>
      <c r="D18" s="163"/>
      <c r="E18" s="163"/>
      <c r="F18" s="164"/>
      <c r="G18" s="164"/>
      <c r="H18" s="163"/>
      <c r="I18" s="165"/>
      <c r="J18" s="165"/>
      <c r="K18" s="165"/>
      <c r="L18" s="165"/>
    </row>
    <row r="19" spans="1:12" x14ac:dyDescent="0.2">
      <c r="A19" s="163"/>
      <c r="B19" s="163"/>
      <c r="C19" s="163"/>
      <c r="D19" s="163"/>
      <c r="E19" s="163"/>
      <c r="F19" s="164"/>
      <c r="G19" s="164"/>
      <c r="H19" s="163"/>
      <c r="I19" s="165"/>
      <c r="J19" s="165"/>
      <c r="K19" s="165"/>
      <c r="L19" s="165"/>
    </row>
    <row r="20" spans="1:12" x14ac:dyDescent="0.2">
      <c r="A20" s="163"/>
      <c r="B20" s="163"/>
      <c r="C20" s="163"/>
      <c r="D20" s="163"/>
      <c r="E20" s="163"/>
      <c r="F20" s="164"/>
      <c r="G20" s="164"/>
      <c r="H20" s="163"/>
      <c r="I20" s="165"/>
      <c r="J20" s="165"/>
      <c r="K20" s="165"/>
      <c r="L20" s="165"/>
    </row>
    <row r="21" spans="1:12" s="151" customFormat="1" x14ac:dyDescent="0.2">
      <c r="A21" s="163"/>
      <c r="B21" s="163"/>
      <c r="C21" s="163"/>
      <c r="D21" s="163"/>
      <c r="E21" s="163"/>
      <c r="F21" s="164"/>
      <c r="G21" s="164"/>
      <c r="H21" s="163"/>
      <c r="I21" s="165"/>
      <c r="J21" s="165"/>
      <c r="K21" s="165"/>
      <c r="L21" s="165"/>
    </row>
    <row r="22" spans="1:12" x14ac:dyDescent="0.2">
      <c r="A22" s="163"/>
      <c r="B22" s="163"/>
      <c r="C22" s="163"/>
      <c r="D22" s="163"/>
      <c r="E22" s="163"/>
      <c r="F22" s="164"/>
      <c r="G22" s="164"/>
      <c r="H22" s="163"/>
      <c r="I22" s="165"/>
      <c r="J22" s="165"/>
      <c r="K22" s="165"/>
      <c r="L22" s="165"/>
    </row>
    <row r="23" spans="1:12" s="149" customFormat="1" x14ac:dyDescent="0.2">
      <c r="A23" s="163"/>
      <c r="B23" s="163"/>
      <c r="C23" s="163"/>
      <c r="D23" s="163"/>
      <c r="E23" s="163"/>
      <c r="F23" s="164"/>
      <c r="G23" s="164"/>
      <c r="H23" s="163"/>
      <c r="I23" s="166"/>
      <c r="J23" s="166"/>
      <c r="K23" s="166"/>
      <c r="L23" s="166"/>
    </row>
    <row r="24" spans="1:12" x14ac:dyDescent="0.2">
      <c r="A24" s="163"/>
      <c r="B24" s="163"/>
      <c r="C24" s="163"/>
      <c r="D24" s="163"/>
      <c r="E24" s="163"/>
      <c r="F24" s="164"/>
      <c r="G24" s="164"/>
      <c r="H24" s="163"/>
      <c r="I24" s="165"/>
      <c r="J24" s="165"/>
      <c r="K24" s="165"/>
      <c r="L24" s="165"/>
    </row>
    <row r="25" spans="1:12" x14ac:dyDescent="0.2">
      <c r="A25" s="163"/>
      <c r="B25" s="163"/>
      <c r="C25" s="163"/>
      <c r="D25" s="163"/>
      <c r="E25" s="163"/>
      <c r="F25" s="164"/>
      <c r="G25" s="164"/>
      <c r="H25" s="163"/>
      <c r="I25" s="165"/>
      <c r="J25" s="165"/>
      <c r="K25" s="165"/>
      <c r="L25" s="165"/>
    </row>
    <row r="26" spans="1:12" x14ac:dyDescent="0.2">
      <c r="A26" s="163"/>
      <c r="B26" s="163"/>
      <c r="C26" s="163"/>
      <c r="D26" s="163"/>
      <c r="E26" s="163"/>
      <c r="F26" s="164"/>
      <c r="G26" s="164"/>
      <c r="H26" s="163"/>
      <c r="I26" s="165"/>
      <c r="J26" s="165"/>
      <c r="K26" s="165"/>
      <c r="L26" s="165"/>
    </row>
    <row r="27" spans="1:12" x14ac:dyDescent="0.2">
      <c r="A27" s="163"/>
      <c r="B27" s="163"/>
      <c r="C27" s="163"/>
      <c r="D27" s="163"/>
      <c r="E27" s="163"/>
      <c r="F27" s="164"/>
      <c r="G27" s="164"/>
      <c r="H27" s="163"/>
      <c r="I27" s="165"/>
      <c r="J27" s="165"/>
      <c r="K27" s="165"/>
      <c r="L27" s="165"/>
    </row>
    <row r="28" spans="1:12" x14ac:dyDescent="0.2">
      <c r="A28" s="163"/>
      <c r="B28" s="163"/>
      <c r="C28" s="163"/>
      <c r="D28" s="163"/>
      <c r="E28" s="163"/>
      <c r="F28" s="164"/>
      <c r="G28" s="164"/>
      <c r="H28" s="163"/>
      <c r="I28" s="165"/>
      <c r="J28" s="165"/>
      <c r="K28" s="165"/>
      <c r="L28" s="165"/>
    </row>
    <row r="29" spans="1:12" s="149" customFormat="1" x14ac:dyDescent="0.2">
      <c r="A29" s="163"/>
      <c r="B29" s="163"/>
      <c r="C29" s="163"/>
      <c r="D29" s="163"/>
      <c r="E29" s="163"/>
      <c r="F29" s="164"/>
      <c r="G29" s="164"/>
      <c r="H29" s="163"/>
      <c r="I29" s="166"/>
      <c r="J29" s="166"/>
      <c r="K29" s="166"/>
      <c r="L29" s="166"/>
    </row>
    <row r="30" spans="1:12" x14ac:dyDescent="0.2">
      <c r="A30" s="163"/>
      <c r="B30" s="163"/>
      <c r="C30" s="163"/>
      <c r="D30" s="163"/>
      <c r="E30" s="163"/>
      <c r="F30" s="164"/>
      <c r="G30" s="164"/>
      <c r="H30" s="163"/>
      <c r="I30" s="165"/>
      <c r="J30" s="165"/>
      <c r="K30" s="165"/>
      <c r="L30" s="165"/>
    </row>
    <row r="31" spans="1:12" x14ac:dyDescent="0.2">
      <c r="A31" s="163"/>
      <c r="B31" s="163"/>
      <c r="C31" s="163"/>
      <c r="D31" s="163"/>
      <c r="E31" s="163"/>
      <c r="F31" s="164"/>
      <c r="G31" s="164"/>
      <c r="H31" s="163"/>
      <c r="I31" s="165"/>
      <c r="J31" s="165"/>
      <c r="K31" s="165"/>
      <c r="L31" s="165"/>
    </row>
    <row r="32" spans="1:12" s="149" customFormat="1" x14ac:dyDescent="0.2">
      <c r="A32" s="163"/>
      <c r="B32" s="163"/>
      <c r="C32" s="163"/>
      <c r="D32" s="163"/>
      <c r="E32" s="163"/>
      <c r="F32" s="164"/>
      <c r="G32" s="164"/>
      <c r="H32" s="163"/>
      <c r="I32" s="166"/>
      <c r="J32" s="166"/>
      <c r="K32" s="166"/>
      <c r="L32" s="166"/>
    </row>
    <row r="33" spans="1:12" x14ac:dyDescent="0.2">
      <c r="A33" s="163"/>
      <c r="B33" s="163"/>
      <c r="C33" s="163"/>
      <c r="D33" s="163"/>
      <c r="E33" s="163"/>
      <c r="F33" s="164"/>
      <c r="G33" s="164"/>
      <c r="H33" s="163"/>
      <c r="I33" s="165"/>
      <c r="J33" s="165"/>
      <c r="K33" s="165"/>
      <c r="L33" s="165"/>
    </row>
    <row r="34" spans="1:12" x14ac:dyDescent="0.2">
      <c r="A34" s="163"/>
      <c r="B34" s="163"/>
      <c r="C34" s="163"/>
      <c r="D34" s="163"/>
      <c r="E34" s="163"/>
      <c r="F34" s="164"/>
      <c r="G34" s="164"/>
      <c r="H34" s="163"/>
      <c r="I34" s="165"/>
      <c r="J34" s="165"/>
      <c r="K34" s="165"/>
      <c r="L34" s="165"/>
    </row>
    <row r="35" spans="1:12" s="151" customFormat="1" x14ac:dyDescent="0.2">
      <c r="A35" s="163"/>
      <c r="B35" s="163"/>
      <c r="C35" s="163"/>
      <c r="D35" s="163"/>
      <c r="E35" s="163"/>
      <c r="F35" s="164"/>
      <c r="G35" s="164"/>
      <c r="H35" s="163"/>
      <c r="I35" s="165"/>
      <c r="J35" s="165"/>
      <c r="K35" s="165"/>
      <c r="L35" s="165"/>
    </row>
    <row r="36" spans="1:12" x14ac:dyDescent="0.2">
      <c r="A36" s="163"/>
      <c r="B36" s="163"/>
      <c r="C36" s="163"/>
      <c r="D36" s="163"/>
      <c r="E36" s="163"/>
      <c r="F36" s="164"/>
      <c r="G36" s="164"/>
      <c r="H36" s="163"/>
      <c r="I36" s="165"/>
      <c r="J36" s="165"/>
      <c r="K36" s="165"/>
      <c r="L36" s="165"/>
    </row>
    <row r="37" spans="1:12" x14ac:dyDescent="0.2">
      <c r="A37" s="163"/>
      <c r="B37" s="163"/>
      <c r="C37" s="163"/>
      <c r="D37" s="163"/>
      <c r="E37" s="163"/>
      <c r="F37" s="164"/>
      <c r="G37" s="164"/>
      <c r="H37" s="163"/>
      <c r="I37" s="165"/>
      <c r="J37" s="165"/>
      <c r="K37" s="165"/>
      <c r="L37" s="165"/>
    </row>
    <row r="38" spans="1:12" x14ac:dyDescent="0.2">
      <c r="A38" s="163"/>
      <c r="B38" s="163"/>
      <c r="C38" s="163"/>
      <c r="D38" s="163"/>
      <c r="E38" s="163"/>
      <c r="F38" s="164"/>
      <c r="G38" s="164"/>
      <c r="H38" s="163"/>
      <c r="I38" s="165"/>
      <c r="J38" s="165"/>
      <c r="K38" s="165"/>
      <c r="L38" s="165"/>
    </row>
    <row r="39" spans="1:12" x14ac:dyDescent="0.2">
      <c r="A39" s="163"/>
      <c r="B39" s="163"/>
      <c r="C39" s="163"/>
      <c r="D39" s="163"/>
      <c r="E39" s="163"/>
      <c r="F39" s="164"/>
      <c r="G39" s="164"/>
      <c r="H39" s="163"/>
      <c r="I39" s="165"/>
      <c r="J39" s="165"/>
      <c r="K39" s="165"/>
      <c r="L39" s="165"/>
    </row>
    <row r="40" spans="1:12" x14ac:dyDescent="0.2">
      <c r="A40" s="163"/>
      <c r="B40" s="163"/>
      <c r="C40" s="163"/>
      <c r="D40" s="163"/>
      <c r="E40" s="163"/>
      <c r="F40" s="164"/>
      <c r="G40" s="164"/>
      <c r="H40" s="163"/>
      <c r="I40" s="165"/>
      <c r="J40" s="165"/>
      <c r="K40" s="165"/>
      <c r="L40" s="165"/>
    </row>
    <row r="41" spans="1:12" x14ac:dyDescent="0.2">
      <c r="A41" s="163"/>
      <c r="B41" s="163"/>
      <c r="C41" s="163"/>
      <c r="D41" s="163"/>
      <c r="E41" s="163"/>
      <c r="F41" s="164"/>
      <c r="G41" s="164"/>
      <c r="H41" s="163"/>
      <c r="I41" s="165"/>
      <c r="J41" s="165"/>
      <c r="K41" s="165"/>
      <c r="L41" s="165"/>
    </row>
    <row r="42" spans="1:12" x14ac:dyDescent="0.2">
      <c r="A42" s="163"/>
      <c r="B42" s="163"/>
      <c r="C42" s="163"/>
      <c r="D42" s="163"/>
      <c r="E42" s="163"/>
      <c r="F42" s="164"/>
      <c r="G42" s="164"/>
      <c r="H42" s="163"/>
      <c r="I42" s="165"/>
      <c r="J42" s="165"/>
      <c r="K42" s="165"/>
      <c r="L42" s="165"/>
    </row>
    <row r="43" spans="1:12" x14ac:dyDescent="0.2">
      <c r="A43" s="163"/>
      <c r="B43" s="163"/>
      <c r="C43" s="163"/>
      <c r="D43" s="163"/>
      <c r="E43" s="163"/>
      <c r="F43" s="164"/>
      <c r="G43" s="164"/>
      <c r="H43" s="163"/>
      <c r="I43" s="165"/>
      <c r="J43" s="165"/>
      <c r="K43" s="165"/>
      <c r="L43" s="165"/>
    </row>
    <row r="44" spans="1:12" x14ac:dyDescent="0.2">
      <c r="A44" s="163"/>
      <c r="B44" s="163"/>
      <c r="C44" s="163"/>
      <c r="D44" s="163"/>
      <c r="E44" s="163"/>
      <c r="F44" s="164"/>
      <c r="G44" s="164"/>
      <c r="H44" s="163"/>
      <c r="I44" s="165"/>
      <c r="J44" s="165"/>
      <c r="K44" s="165"/>
      <c r="L44" s="165"/>
    </row>
    <row r="45" spans="1:12" x14ac:dyDescent="0.2">
      <c r="A45" s="163"/>
      <c r="B45" s="163"/>
      <c r="C45" s="163"/>
      <c r="D45" s="163"/>
      <c r="E45" s="163"/>
      <c r="F45" s="164"/>
      <c r="G45" s="164"/>
      <c r="H45" s="163"/>
      <c r="I45" s="165"/>
      <c r="J45" s="165"/>
      <c r="K45" s="165"/>
      <c r="L45" s="165"/>
    </row>
    <row r="46" spans="1:12" x14ac:dyDescent="0.2">
      <c r="A46" s="163"/>
      <c r="B46" s="163"/>
      <c r="C46" s="163"/>
      <c r="D46" s="163"/>
      <c r="E46" s="163"/>
      <c r="F46" s="164"/>
      <c r="G46" s="164"/>
      <c r="H46" s="163"/>
      <c r="I46" s="165"/>
      <c r="J46" s="165"/>
      <c r="K46" s="165"/>
      <c r="L46" s="165"/>
    </row>
    <row r="47" spans="1:12" x14ac:dyDescent="0.2">
      <c r="A47" s="163"/>
      <c r="B47" s="163"/>
      <c r="C47" s="163"/>
      <c r="D47" s="163"/>
      <c r="E47" s="163"/>
      <c r="F47" s="164"/>
      <c r="G47" s="164"/>
      <c r="H47" s="163"/>
      <c r="I47" s="165"/>
      <c r="J47" s="165"/>
      <c r="K47" s="165"/>
      <c r="L47" s="165"/>
    </row>
    <row r="48" spans="1:12" x14ac:dyDescent="0.2">
      <c r="A48" s="163"/>
      <c r="B48" s="163"/>
      <c r="C48" s="163"/>
      <c r="D48" s="163"/>
      <c r="E48" s="163"/>
      <c r="F48" s="164"/>
      <c r="G48" s="164"/>
      <c r="H48" s="163"/>
      <c r="I48" s="165"/>
      <c r="J48" s="165"/>
      <c r="K48" s="165"/>
      <c r="L48" s="165"/>
    </row>
    <row r="49" spans="1:12" x14ac:dyDescent="0.2">
      <c r="A49" s="163"/>
      <c r="B49" s="163"/>
      <c r="C49" s="163"/>
      <c r="D49" s="163"/>
      <c r="E49" s="163"/>
      <c r="F49" s="164"/>
      <c r="G49" s="164"/>
      <c r="H49" s="163"/>
      <c r="I49" s="165"/>
      <c r="J49" s="165"/>
      <c r="K49" s="165"/>
      <c r="L49" s="165"/>
    </row>
    <row r="50" spans="1:12" x14ac:dyDescent="0.2">
      <c r="A50" s="163"/>
      <c r="B50" s="163"/>
      <c r="C50" s="163"/>
      <c r="D50" s="163"/>
      <c r="E50" s="163"/>
      <c r="F50" s="164"/>
      <c r="G50" s="164"/>
      <c r="H50" s="163"/>
      <c r="I50" s="165"/>
      <c r="J50" s="165"/>
      <c r="K50" s="165"/>
      <c r="L50" s="165"/>
    </row>
    <row r="51" spans="1:12" x14ac:dyDescent="0.2">
      <c r="A51" s="163"/>
      <c r="B51" s="163"/>
      <c r="C51" s="163"/>
      <c r="D51" s="163"/>
      <c r="E51" s="163"/>
      <c r="F51" s="164"/>
      <c r="G51" s="164"/>
      <c r="H51" s="163"/>
      <c r="I51" s="165"/>
      <c r="J51" s="165"/>
      <c r="K51" s="165"/>
      <c r="L51" s="165"/>
    </row>
    <row r="52" spans="1:12" x14ac:dyDescent="0.2">
      <c r="A52" s="163"/>
      <c r="B52" s="163"/>
      <c r="C52" s="163"/>
      <c r="D52" s="163"/>
      <c r="E52" s="163"/>
      <c r="F52" s="164"/>
      <c r="G52" s="164"/>
      <c r="H52" s="163"/>
      <c r="I52" s="165"/>
      <c r="J52" s="165"/>
      <c r="K52" s="165"/>
      <c r="L52" s="165"/>
    </row>
    <row r="53" spans="1:12" s="151" customFormat="1" x14ac:dyDescent="0.2">
      <c r="A53" s="163"/>
      <c r="B53" s="163"/>
      <c r="C53" s="163"/>
      <c r="D53" s="163"/>
      <c r="E53" s="163"/>
      <c r="F53" s="164"/>
      <c r="G53" s="164"/>
      <c r="H53" s="163"/>
      <c r="I53" s="165"/>
      <c r="J53" s="165"/>
      <c r="K53" s="165"/>
      <c r="L53" s="165"/>
    </row>
    <row r="54" spans="1:12" x14ac:dyDescent="0.2">
      <c r="A54" s="163"/>
      <c r="B54" s="163"/>
      <c r="C54" s="163"/>
      <c r="D54" s="163"/>
      <c r="E54" s="163"/>
      <c r="F54" s="164"/>
      <c r="G54" s="164"/>
      <c r="H54" s="163"/>
      <c r="I54" s="165"/>
      <c r="J54" s="165"/>
      <c r="K54" s="165"/>
      <c r="L54" s="165"/>
    </row>
    <row r="55" spans="1:12" x14ac:dyDescent="0.2">
      <c r="A55" s="163"/>
      <c r="B55" s="163"/>
      <c r="C55" s="163"/>
      <c r="D55" s="163"/>
      <c r="E55" s="163"/>
      <c r="F55" s="164"/>
      <c r="G55" s="164"/>
      <c r="H55" s="163"/>
      <c r="I55" s="165"/>
      <c r="J55" s="165"/>
      <c r="K55" s="165"/>
      <c r="L55" s="165"/>
    </row>
    <row r="56" spans="1:12" x14ac:dyDescent="0.2">
      <c r="A56" s="163"/>
      <c r="B56" s="163"/>
      <c r="C56" s="163"/>
      <c r="D56" s="163"/>
      <c r="E56" s="163"/>
      <c r="F56" s="164"/>
      <c r="G56" s="164"/>
      <c r="H56" s="163"/>
      <c r="I56" s="165"/>
      <c r="J56" s="165"/>
      <c r="K56" s="165"/>
      <c r="L56" s="165"/>
    </row>
    <row r="57" spans="1:12" x14ac:dyDescent="0.2">
      <c r="A57" s="163"/>
      <c r="B57" s="163"/>
      <c r="C57" s="163"/>
      <c r="D57" s="163"/>
      <c r="E57" s="163"/>
      <c r="F57" s="164"/>
      <c r="G57" s="164"/>
      <c r="H57" s="163"/>
      <c r="I57" s="165"/>
      <c r="J57" s="165"/>
      <c r="K57" s="165"/>
      <c r="L57" s="165"/>
    </row>
    <row r="58" spans="1:12" x14ac:dyDescent="0.2">
      <c r="A58" s="163"/>
      <c r="B58" s="163"/>
      <c r="C58" s="163"/>
      <c r="D58" s="163"/>
      <c r="E58" s="163"/>
      <c r="F58" s="164"/>
      <c r="G58" s="164"/>
      <c r="H58" s="163"/>
      <c r="I58" s="165"/>
      <c r="J58" s="165"/>
      <c r="K58" s="165"/>
      <c r="L58" s="165"/>
    </row>
    <row r="59" spans="1:12" x14ac:dyDescent="0.2">
      <c r="A59" s="163"/>
      <c r="B59" s="163"/>
      <c r="C59" s="163"/>
      <c r="D59" s="163"/>
      <c r="E59" s="163"/>
      <c r="F59" s="164"/>
      <c r="G59" s="164"/>
      <c r="H59" s="163"/>
      <c r="I59" s="165"/>
      <c r="J59" s="165"/>
      <c r="K59" s="165"/>
      <c r="L59" s="165"/>
    </row>
    <row r="60" spans="1:12" x14ac:dyDescent="0.2">
      <c r="A60" s="163"/>
      <c r="B60" s="163"/>
      <c r="C60" s="163"/>
      <c r="D60" s="163"/>
      <c r="E60" s="163"/>
      <c r="F60" s="164"/>
      <c r="G60" s="164"/>
      <c r="H60" s="163"/>
      <c r="I60" s="165"/>
      <c r="J60" s="165"/>
      <c r="K60" s="165"/>
      <c r="L60" s="165"/>
    </row>
    <row r="61" spans="1:12" x14ac:dyDescent="0.2">
      <c r="A61" s="163"/>
      <c r="B61" s="163"/>
      <c r="C61" s="163"/>
      <c r="D61" s="163"/>
      <c r="E61" s="163"/>
      <c r="F61" s="164"/>
      <c r="G61" s="164"/>
      <c r="H61" s="163"/>
      <c r="I61" s="165"/>
      <c r="J61" s="165"/>
      <c r="K61" s="165"/>
      <c r="L61" s="165"/>
    </row>
    <row r="62" spans="1:12" x14ac:dyDescent="0.2">
      <c r="A62" s="163"/>
      <c r="B62" s="163"/>
      <c r="C62" s="163"/>
      <c r="D62" s="163"/>
      <c r="E62" s="163"/>
      <c r="F62" s="164"/>
      <c r="G62" s="164"/>
      <c r="H62" s="163"/>
      <c r="I62" s="165"/>
      <c r="J62" s="165"/>
      <c r="K62" s="165"/>
      <c r="L62" s="165"/>
    </row>
    <row r="63" spans="1:12" x14ac:dyDescent="0.2">
      <c r="A63" s="163"/>
      <c r="B63" s="163"/>
      <c r="C63" s="163"/>
      <c r="D63" s="163"/>
      <c r="E63" s="163"/>
      <c r="F63" s="164"/>
      <c r="G63" s="164"/>
      <c r="H63" s="163"/>
      <c r="I63" s="165"/>
      <c r="J63" s="165"/>
      <c r="K63" s="165"/>
      <c r="L63" s="165"/>
    </row>
    <row r="64" spans="1:12" x14ac:dyDescent="0.2">
      <c r="A64" s="163"/>
      <c r="B64" s="163"/>
      <c r="C64" s="163"/>
      <c r="D64" s="163"/>
      <c r="E64" s="163"/>
      <c r="F64" s="164"/>
      <c r="G64" s="164"/>
      <c r="H64" s="163"/>
      <c r="I64" s="165"/>
      <c r="J64" s="165"/>
      <c r="K64" s="165"/>
      <c r="L64" s="165"/>
    </row>
    <row r="65" spans="1:12" x14ac:dyDescent="0.2">
      <c r="A65" s="163"/>
      <c r="B65" s="163"/>
      <c r="C65" s="163"/>
      <c r="D65" s="163"/>
      <c r="E65" s="163"/>
      <c r="F65" s="164"/>
      <c r="G65" s="164"/>
      <c r="H65" s="163"/>
      <c r="I65" s="165"/>
      <c r="J65" s="165"/>
      <c r="K65" s="165"/>
      <c r="L65" s="165"/>
    </row>
    <row r="66" spans="1:12" x14ac:dyDescent="0.2">
      <c r="A66" s="163"/>
      <c r="B66" s="163"/>
      <c r="C66" s="163"/>
      <c r="D66" s="163"/>
      <c r="E66" s="163"/>
      <c r="F66" s="164"/>
      <c r="G66" s="164"/>
      <c r="H66" s="163"/>
      <c r="I66" s="165"/>
      <c r="J66" s="165"/>
      <c r="K66" s="165"/>
      <c r="L66" s="165"/>
    </row>
    <row r="67" spans="1:12" x14ac:dyDescent="0.2">
      <c r="A67" s="163"/>
      <c r="B67" s="163"/>
      <c r="C67" s="163"/>
      <c r="D67" s="163"/>
      <c r="E67" s="163"/>
      <c r="F67" s="164"/>
      <c r="G67" s="164"/>
      <c r="H67" s="163"/>
      <c r="I67" s="165"/>
      <c r="J67" s="165"/>
      <c r="K67" s="165"/>
      <c r="L67" s="165"/>
    </row>
    <row r="68" spans="1:12" s="151" customFormat="1" x14ac:dyDescent="0.2">
      <c r="A68" s="163"/>
      <c r="B68" s="163"/>
      <c r="C68" s="163"/>
      <c r="D68" s="163"/>
      <c r="E68" s="163"/>
      <c r="F68" s="164"/>
      <c r="G68" s="164"/>
      <c r="H68" s="163"/>
      <c r="I68" s="165"/>
      <c r="J68" s="165"/>
      <c r="K68" s="165"/>
      <c r="L68" s="165"/>
    </row>
    <row r="69" spans="1:12" x14ac:dyDescent="0.2">
      <c r="A69" s="163"/>
      <c r="B69" s="163"/>
      <c r="C69" s="163"/>
      <c r="D69" s="163"/>
      <c r="E69" s="163"/>
      <c r="F69" s="164"/>
      <c r="G69" s="164"/>
      <c r="H69" s="163"/>
      <c r="I69" s="165"/>
      <c r="J69" s="165"/>
      <c r="K69" s="165"/>
      <c r="L69" s="165"/>
    </row>
    <row r="70" spans="1:12" x14ac:dyDescent="0.2">
      <c r="A70" s="163"/>
      <c r="B70" s="163"/>
      <c r="C70" s="163"/>
      <c r="D70" s="163"/>
      <c r="E70" s="163"/>
      <c r="F70" s="164"/>
      <c r="G70" s="164"/>
      <c r="H70" s="163"/>
      <c r="I70" s="165"/>
      <c r="J70" s="165"/>
      <c r="K70" s="165"/>
      <c r="L70" s="165"/>
    </row>
    <row r="71" spans="1:12" s="149" customFormat="1" x14ac:dyDescent="0.2">
      <c r="A71" s="163"/>
      <c r="B71" s="163"/>
      <c r="C71" s="163"/>
      <c r="D71" s="163"/>
      <c r="E71" s="163"/>
      <c r="F71" s="164"/>
      <c r="G71" s="164"/>
      <c r="H71" s="163"/>
      <c r="I71" s="166"/>
      <c r="J71" s="166"/>
      <c r="K71" s="166"/>
      <c r="L71" s="166"/>
    </row>
    <row r="72" spans="1:12" x14ac:dyDescent="0.2">
      <c r="A72" s="163"/>
      <c r="B72" s="163"/>
      <c r="C72" s="163"/>
      <c r="D72" s="163"/>
      <c r="E72" s="163"/>
      <c r="F72" s="164"/>
      <c r="G72" s="164"/>
      <c r="H72" s="163"/>
      <c r="I72" s="165"/>
      <c r="J72" s="165"/>
      <c r="K72" s="165"/>
      <c r="L72" s="165"/>
    </row>
    <row r="73" spans="1:12" x14ac:dyDescent="0.2">
      <c r="A73" s="163"/>
      <c r="B73" s="163"/>
      <c r="C73" s="163"/>
      <c r="D73" s="163"/>
      <c r="E73" s="163"/>
      <c r="F73" s="164"/>
      <c r="G73" s="164"/>
      <c r="H73" s="163"/>
      <c r="I73" s="165"/>
      <c r="J73" s="165"/>
      <c r="K73" s="165"/>
      <c r="L73" s="165"/>
    </row>
    <row r="74" spans="1:12" x14ac:dyDescent="0.2">
      <c r="A74" s="163"/>
      <c r="B74" s="163"/>
      <c r="C74" s="163"/>
      <c r="D74" s="163"/>
      <c r="E74" s="163"/>
      <c r="F74" s="164"/>
      <c r="G74" s="164"/>
      <c r="H74" s="163"/>
      <c r="I74" s="165"/>
      <c r="J74" s="165"/>
      <c r="K74" s="165"/>
      <c r="L74" s="165"/>
    </row>
    <row r="75" spans="1:12" x14ac:dyDescent="0.2">
      <c r="A75" s="163"/>
      <c r="B75" s="163"/>
      <c r="C75" s="163"/>
      <c r="D75" s="163"/>
      <c r="E75" s="163"/>
      <c r="F75" s="164"/>
      <c r="G75" s="164"/>
      <c r="H75" s="163"/>
      <c r="I75" s="165"/>
      <c r="J75" s="165"/>
      <c r="K75" s="165"/>
      <c r="L75" s="165"/>
    </row>
    <row r="76" spans="1:12" x14ac:dyDescent="0.2">
      <c r="A76" s="163"/>
      <c r="B76" s="163"/>
      <c r="C76" s="163"/>
      <c r="D76" s="163"/>
      <c r="E76" s="163"/>
      <c r="F76" s="164"/>
      <c r="G76" s="164"/>
      <c r="H76" s="163"/>
      <c r="I76" s="165"/>
      <c r="J76" s="165"/>
      <c r="K76" s="165"/>
      <c r="L76" s="165"/>
    </row>
    <row r="77" spans="1:12" s="149" customFormat="1" x14ac:dyDescent="0.2">
      <c r="A77" s="163"/>
      <c r="B77" s="163"/>
      <c r="C77" s="163"/>
      <c r="D77" s="163"/>
      <c r="E77" s="163"/>
      <c r="F77" s="164"/>
      <c r="G77" s="164"/>
      <c r="H77" s="163"/>
      <c r="I77" s="166"/>
      <c r="J77" s="166"/>
      <c r="K77" s="166"/>
      <c r="L77" s="166"/>
    </row>
    <row r="78" spans="1:12" s="151" customFormat="1" x14ac:dyDescent="0.2">
      <c r="A78" s="163"/>
      <c r="B78" s="163"/>
      <c r="C78" s="163"/>
      <c r="D78" s="163"/>
      <c r="E78" s="163"/>
      <c r="F78" s="164"/>
      <c r="G78" s="164"/>
      <c r="H78" s="163"/>
      <c r="I78" s="165"/>
      <c r="J78" s="165"/>
      <c r="K78" s="165"/>
      <c r="L78" s="165"/>
    </row>
    <row r="79" spans="1:12" s="150" customFormat="1" x14ac:dyDescent="0.2">
      <c r="A79" s="163"/>
      <c r="B79" s="163"/>
      <c r="C79" s="163"/>
      <c r="D79" s="163"/>
      <c r="E79" s="163"/>
      <c r="F79" s="164"/>
      <c r="G79" s="164"/>
      <c r="H79" s="163"/>
      <c r="I79" s="166"/>
      <c r="J79" s="166"/>
      <c r="K79" s="166"/>
      <c r="L79" s="166"/>
    </row>
    <row r="80" spans="1:12" x14ac:dyDescent="0.2">
      <c r="A80" s="163"/>
      <c r="B80" s="163"/>
      <c r="C80" s="163"/>
      <c r="D80" s="163"/>
      <c r="E80" s="163"/>
      <c r="F80" s="164"/>
      <c r="G80" s="164"/>
      <c r="H80" s="163"/>
      <c r="I80" s="165"/>
      <c r="J80" s="165"/>
      <c r="K80" s="165"/>
      <c r="L80" s="165"/>
    </row>
    <row r="81" spans="1:12" x14ac:dyDescent="0.2">
      <c r="A81" s="163"/>
      <c r="B81" s="163"/>
      <c r="C81" s="163"/>
      <c r="D81" s="163"/>
      <c r="E81" s="163"/>
      <c r="F81" s="164"/>
      <c r="G81" s="164"/>
      <c r="H81" s="163"/>
      <c r="I81" s="165"/>
      <c r="J81" s="165"/>
      <c r="K81" s="165"/>
      <c r="L81" s="165"/>
    </row>
    <row r="82" spans="1:12" s="151" customFormat="1" x14ac:dyDescent="0.2">
      <c r="A82" s="163"/>
      <c r="B82" s="163"/>
      <c r="C82" s="163"/>
      <c r="D82" s="163"/>
      <c r="E82" s="163"/>
      <c r="F82" s="164"/>
      <c r="G82" s="164"/>
      <c r="H82" s="163"/>
      <c r="I82" s="165"/>
      <c r="J82" s="165"/>
      <c r="K82" s="165"/>
      <c r="L82" s="165"/>
    </row>
    <row r="83" spans="1:12" x14ac:dyDescent="0.2">
      <c r="A83" s="163"/>
      <c r="B83" s="163"/>
      <c r="C83" s="163"/>
      <c r="D83" s="163"/>
      <c r="E83" s="163"/>
      <c r="F83" s="164"/>
      <c r="G83" s="164"/>
      <c r="H83" s="163"/>
      <c r="I83" s="165"/>
      <c r="J83" s="165"/>
      <c r="K83" s="165"/>
      <c r="L83" s="165"/>
    </row>
    <row r="84" spans="1:12" s="149" customFormat="1" x14ac:dyDescent="0.2">
      <c r="A84" s="163"/>
      <c r="B84" s="163"/>
      <c r="C84" s="163"/>
      <c r="D84" s="163"/>
      <c r="E84" s="163"/>
      <c r="F84" s="164"/>
      <c r="G84" s="164"/>
      <c r="H84" s="163"/>
      <c r="I84" s="166"/>
      <c r="J84" s="166"/>
      <c r="K84" s="166"/>
      <c r="L84" s="166"/>
    </row>
    <row r="85" spans="1:12" x14ac:dyDescent="0.2">
      <c r="A85" s="163"/>
      <c r="B85" s="163"/>
      <c r="C85" s="163"/>
      <c r="D85" s="163"/>
      <c r="E85" s="163"/>
      <c r="F85" s="164"/>
      <c r="G85" s="164"/>
      <c r="H85" s="163"/>
      <c r="I85" s="165"/>
      <c r="J85" s="165"/>
      <c r="K85" s="165"/>
      <c r="L85" s="165"/>
    </row>
    <row r="86" spans="1:12" x14ac:dyDescent="0.2">
      <c r="A86" s="163"/>
      <c r="B86" s="163"/>
      <c r="C86" s="163"/>
      <c r="D86" s="163"/>
      <c r="E86" s="163"/>
      <c r="F86" s="164"/>
      <c r="G86" s="164"/>
      <c r="H86" s="163"/>
      <c r="I86" s="165"/>
      <c r="J86" s="165"/>
      <c r="K86" s="165"/>
      <c r="L86" s="165"/>
    </row>
    <row r="87" spans="1:12" s="149" customFormat="1" x14ac:dyDescent="0.2">
      <c r="A87" s="163"/>
      <c r="B87" s="163"/>
      <c r="C87" s="163"/>
      <c r="D87" s="163"/>
      <c r="E87" s="163"/>
      <c r="F87" s="164"/>
      <c r="G87" s="164"/>
      <c r="H87" s="163"/>
      <c r="I87" s="168"/>
      <c r="J87" s="166"/>
      <c r="K87" s="166"/>
      <c r="L87" s="166"/>
    </row>
    <row r="88" spans="1:12" x14ac:dyDescent="0.2">
      <c r="A88" s="163"/>
      <c r="B88" s="163"/>
      <c r="C88" s="163"/>
      <c r="D88" s="163"/>
      <c r="E88" s="163"/>
      <c r="F88" s="164"/>
      <c r="G88" s="164"/>
      <c r="H88" s="163"/>
      <c r="I88" s="165"/>
      <c r="J88" s="165"/>
      <c r="K88" s="165"/>
      <c r="L88" s="165"/>
    </row>
    <row r="89" spans="1:12" x14ac:dyDescent="0.2">
      <c r="A89" s="163"/>
      <c r="B89" s="163"/>
      <c r="C89" s="163"/>
      <c r="D89" s="163"/>
      <c r="E89" s="163"/>
      <c r="F89" s="164"/>
      <c r="G89" s="164"/>
      <c r="H89" s="163"/>
      <c r="I89" s="165"/>
      <c r="J89" s="165"/>
      <c r="K89" s="165"/>
      <c r="L89" s="165"/>
    </row>
    <row r="90" spans="1:12" x14ac:dyDescent="0.2">
      <c r="A90" s="163"/>
      <c r="B90" s="163"/>
      <c r="C90" s="163"/>
      <c r="D90" s="163"/>
      <c r="E90" s="163"/>
      <c r="F90" s="164"/>
      <c r="G90" s="164"/>
      <c r="H90" s="163"/>
      <c r="I90" s="165"/>
      <c r="J90" s="165"/>
      <c r="K90" s="165"/>
      <c r="L90" s="165"/>
    </row>
    <row r="91" spans="1:12" x14ac:dyDescent="0.2">
      <c r="A91" s="163"/>
      <c r="B91" s="163"/>
      <c r="C91" s="163"/>
      <c r="D91" s="163"/>
      <c r="E91" s="163"/>
      <c r="F91" s="164"/>
      <c r="G91" s="164"/>
      <c r="H91" s="163"/>
      <c r="I91" s="165"/>
      <c r="J91" s="165"/>
      <c r="K91" s="165"/>
      <c r="L91" s="165"/>
    </row>
    <row r="92" spans="1:12" x14ac:dyDescent="0.2">
      <c r="A92" s="163"/>
      <c r="B92" s="163"/>
      <c r="C92" s="163"/>
      <c r="D92" s="163"/>
      <c r="E92" s="163"/>
      <c r="F92" s="164"/>
      <c r="G92" s="164"/>
      <c r="H92" s="163"/>
      <c r="I92" s="165"/>
      <c r="J92" s="165"/>
      <c r="K92" s="165"/>
      <c r="L92" s="165"/>
    </row>
    <row r="93" spans="1:12" x14ac:dyDescent="0.2">
      <c r="A93" s="163"/>
      <c r="B93" s="163"/>
      <c r="C93" s="163"/>
      <c r="D93" s="163"/>
      <c r="E93" s="163"/>
      <c r="F93" s="164"/>
      <c r="G93" s="164"/>
      <c r="H93" s="163"/>
      <c r="I93" s="165"/>
      <c r="J93" s="165"/>
      <c r="K93" s="165"/>
      <c r="L93" s="165"/>
    </row>
    <row r="94" spans="1:12" x14ac:dyDescent="0.2">
      <c r="A94" s="163"/>
      <c r="B94" s="163"/>
      <c r="C94" s="163"/>
      <c r="D94" s="163"/>
      <c r="E94" s="163"/>
      <c r="F94" s="164"/>
      <c r="G94" s="164"/>
      <c r="H94" s="163"/>
      <c r="I94" s="165"/>
      <c r="J94" s="165"/>
      <c r="K94" s="165"/>
      <c r="L94" s="165"/>
    </row>
    <row r="95" spans="1:12" x14ac:dyDescent="0.2">
      <c r="A95" s="163"/>
      <c r="B95" s="163"/>
      <c r="C95" s="163"/>
      <c r="D95" s="163"/>
      <c r="E95" s="163"/>
      <c r="F95" s="164"/>
      <c r="G95" s="164"/>
      <c r="H95" s="163"/>
      <c r="I95" s="165"/>
      <c r="J95" s="165"/>
      <c r="K95" s="165"/>
      <c r="L95" s="165"/>
    </row>
    <row r="96" spans="1:12" x14ac:dyDescent="0.2">
      <c r="A96" s="163"/>
      <c r="B96" s="163"/>
      <c r="C96" s="163"/>
      <c r="D96" s="163"/>
      <c r="E96" s="163"/>
      <c r="F96" s="164"/>
      <c r="G96" s="164"/>
      <c r="H96" s="163"/>
      <c r="I96" s="165"/>
      <c r="J96" s="165"/>
      <c r="K96" s="165"/>
      <c r="L96" s="165"/>
    </row>
    <row r="97" spans="1:12" x14ac:dyDescent="0.2">
      <c r="A97" s="163"/>
      <c r="B97" s="163"/>
      <c r="C97" s="163"/>
      <c r="D97" s="163"/>
      <c r="E97" s="163"/>
      <c r="F97" s="164"/>
      <c r="G97" s="164"/>
      <c r="H97" s="163"/>
      <c r="I97" s="165"/>
      <c r="J97" s="165"/>
      <c r="K97" s="165"/>
      <c r="L97" s="165"/>
    </row>
    <row r="98" spans="1:12" x14ac:dyDescent="0.2">
      <c r="A98" s="163"/>
      <c r="B98" s="163"/>
      <c r="C98" s="163"/>
      <c r="D98" s="163"/>
      <c r="E98" s="163"/>
      <c r="F98" s="164"/>
      <c r="G98" s="164"/>
      <c r="H98" s="163"/>
      <c r="I98" s="165"/>
      <c r="J98" s="165"/>
      <c r="K98" s="165"/>
      <c r="L98" s="165"/>
    </row>
    <row r="99" spans="1:12" x14ac:dyDescent="0.2">
      <c r="A99" s="163"/>
      <c r="B99" s="163"/>
      <c r="C99" s="163"/>
      <c r="D99" s="163"/>
      <c r="E99" s="163"/>
      <c r="F99" s="164"/>
      <c r="G99" s="164"/>
      <c r="H99" s="163"/>
      <c r="I99" s="165"/>
      <c r="J99" s="165"/>
      <c r="K99" s="165"/>
      <c r="L99" s="165"/>
    </row>
    <row r="100" spans="1:12" x14ac:dyDescent="0.2">
      <c r="A100" s="163"/>
      <c r="B100" s="163"/>
      <c r="C100" s="163"/>
      <c r="D100" s="163"/>
      <c r="E100" s="163"/>
      <c r="F100" s="164"/>
      <c r="G100" s="164"/>
      <c r="H100" s="163"/>
      <c r="I100" s="165"/>
      <c r="J100" s="165"/>
      <c r="K100" s="165"/>
      <c r="L100" s="165"/>
    </row>
    <row r="101" spans="1:12" x14ac:dyDescent="0.2">
      <c r="A101" s="163"/>
      <c r="B101" s="163"/>
      <c r="C101" s="163"/>
      <c r="D101" s="163"/>
      <c r="E101" s="163"/>
      <c r="F101" s="164"/>
      <c r="G101" s="164"/>
      <c r="H101" s="163"/>
      <c r="I101" s="165"/>
      <c r="J101" s="165"/>
      <c r="K101" s="165"/>
      <c r="L101" s="165"/>
    </row>
    <row r="102" spans="1:12" x14ac:dyDescent="0.2">
      <c r="A102" s="165"/>
      <c r="B102" s="165"/>
      <c r="C102" s="165"/>
      <c r="D102" s="165"/>
      <c r="E102" s="165"/>
      <c r="F102" s="169"/>
      <c r="G102" s="170"/>
      <c r="H102" s="165"/>
      <c r="I102" s="165"/>
      <c r="J102" s="165"/>
      <c r="K102" s="165"/>
      <c r="L102" s="16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J17" sqref="J17"/>
    </sheetView>
  </sheetViews>
  <sheetFormatPr defaultRowHeight="15" x14ac:dyDescent="0.25"/>
  <cols>
    <col min="1" max="1" width="9.140625" style="158"/>
    <col min="2" max="2" width="27.28515625" style="158" customWidth="1"/>
    <col min="3" max="3" width="38.28515625" style="158" customWidth="1"/>
    <col min="4" max="4" width="28.5703125" style="158" customWidth="1"/>
    <col min="5" max="5" width="15.28515625" style="158" customWidth="1"/>
    <col min="6" max="16384" width="9.140625" style="158"/>
  </cols>
  <sheetData>
    <row r="1" spans="1:11" ht="40.5" customHeight="1" x14ac:dyDescent="0.25">
      <c r="A1" s="160" t="s">
        <v>14</v>
      </c>
      <c r="B1" s="161" t="s">
        <v>104</v>
      </c>
      <c r="C1" s="161" t="s">
        <v>105</v>
      </c>
      <c r="D1" s="162" t="s">
        <v>106</v>
      </c>
    </row>
    <row r="2" spans="1:11" ht="15" customHeight="1" x14ac:dyDescent="0.25">
      <c r="A2" s="156" t="s">
        <v>14</v>
      </c>
      <c r="B2" s="157" t="str">
        <f>VLOOKUP(A2,TaxSaleListing.rpt!$A:$C,2,FALSE)</f>
        <v>STATE PARCEL #</v>
      </c>
      <c r="C2" s="157" t="str">
        <f>VLOOKUP(A2,TaxSaleListing.rpt!$A:$G,6,FALSE)</f>
        <v>PROPERTY ADDRESS</v>
      </c>
      <c r="D2" s="159" t="str">
        <f>VLOOKUP(A2,TaxSaleListing.rpt!$A:$N,14,FALSE)</f>
        <v>Amount of Sale</v>
      </c>
      <c r="G2" s="275" t="s">
        <v>109</v>
      </c>
      <c r="H2" s="276"/>
      <c r="I2" s="276"/>
      <c r="J2" s="276"/>
      <c r="K2" s="277"/>
    </row>
    <row r="3" spans="1:11" x14ac:dyDescent="0.25">
      <c r="A3" s="156" t="s">
        <v>14</v>
      </c>
      <c r="B3" s="157" t="str">
        <f>VLOOKUP(A3,TaxSaleListing.rpt!$A:$C,2,FALSE)</f>
        <v>STATE PARCEL #</v>
      </c>
      <c r="C3" s="157" t="str">
        <f>VLOOKUP(A3,TaxSaleListing.rpt!$A:$G,6,FALSE)</f>
        <v>PROPERTY ADDRESS</v>
      </c>
      <c r="D3" s="159" t="str">
        <f>VLOOKUP(A3,TaxSaleListing.rpt!$A:$N,14,FALSE)</f>
        <v>Amount of Sale</v>
      </c>
      <c r="G3" s="278"/>
      <c r="H3" s="279"/>
      <c r="I3" s="279"/>
      <c r="J3" s="279"/>
      <c r="K3" s="280"/>
    </row>
    <row r="4" spans="1:11" x14ac:dyDescent="0.25">
      <c r="A4" s="156" t="s">
        <v>14</v>
      </c>
      <c r="B4" s="157" t="str">
        <f>VLOOKUP(A4,TaxSaleListing.rpt!$A:$C,2,FALSE)</f>
        <v>STATE PARCEL #</v>
      </c>
      <c r="C4" s="157" t="str">
        <f>VLOOKUP(A4,TaxSaleListing.rpt!$A:$G,6,FALSE)</f>
        <v>PROPERTY ADDRESS</v>
      </c>
      <c r="D4" s="159" t="str">
        <f>VLOOKUP(A4,TaxSaleListing.rpt!$A:$N,14,FALSE)</f>
        <v>Amount of Sale</v>
      </c>
      <c r="G4" s="278"/>
      <c r="H4" s="279"/>
      <c r="I4" s="279"/>
      <c r="J4" s="279"/>
      <c r="K4" s="280"/>
    </row>
    <row r="5" spans="1:11" x14ac:dyDescent="0.25">
      <c r="A5" s="156" t="s">
        <v>14</v>
      </c>
      <c r="B5" s="157" t="str">
        <f>VLOOKUP(A5,TaxSaleListing.rpt!$A:$C,2,FALSE)</f>
        <v>STATE PARCEL #</v>
      </c>
      <c r="C5" s="157" t="str">
        <f>VLOOKUP(A5,TaxSaleListing.rpt!$A:$G,6,FALSE)</f>
        <v>PROPERTY ADDRESS</v>
      </c>
      <c r="D5" s="159" t="str">
        <f>VLOOKUP(A5,TaxSaleListing.rpt!$A:$N,14,FALSE)</f>
        <v>Amount of Sale</v>
      </c>
      <c r="G5" s="278"/>
      <c r="H5" s="279"/>
      <c r="I5" s="279"/>
      <c r="J5" s="279"/>
      <c r="K5" s="280"/>
    </row>
    <row r="6" spans="1:11" x14ac:dyDescent="0.25">
      <c r="A6" s="156" t="s">
        <v>14</v>
      </c>
      <c r="B6" s="157" t="str">
        <f>VLOOKUP(A6,TaxSaleListing.rpt!$A:$C,2,FALSE)</f>
        <v>STATE PARCEL #</v>
      </c>
      <c r="C6" s="157" t="str">
        <f>VLOOKUP(A6,TaxSaleListing.rpt!$A:$G,6,FALSE)</f>
        <v>PROPERTY ADDRESS</v>
      </c>
      <c r="D6" s="159" t="str">
        <f>VLOOKUP(A6,TaxSaleListing.rpt!$A:$N,14,FALSE)</f>
        <v>Amount of Sale</v>
      </c>
      <c r="G6" s="281"/>
      <c r="H6" s="282"/>
      <c r="I6" s="282"/>
      <c r="J6" s="282"/>
      <c r="K6" s="283"/>
    </row>
    <row r="7" spans="1:11" x14ac:dyDescent="0.25">
      <c r="A7" s="156" t="s">
        <v>14</v>
      </c>
      <c r="B7" s="157" t="str">
        <f>VLOOKUP(A7,TaxSaleListing.rpt!$A:$C,2,FALSE)</f>
        <v>STATE PARCEL #</v>
      </c>
      <c r="C7" s="157" t="str">
        <f>VLOOKUP(A7,TaxSaleListing.rpt!$A:$G,6,FALSE)</f>
        <v>PROPERTY ADDRESS</v>
      </c>
      <c r="D7" s="159" t="str">
        <f>VLOOKUP(A7,TaxSaleListing.rpt!$A:$N,14,FALSE)</f>
        <v>Amount of Sale</v>
      </c>
    </row>
    <row r="8" spans="1:11" x14ac:dyDescent="0.25">
      <c r="A8" s="156" t="s">
        <v>14</v>
      </c>
      <c r="B8" s="157" t="str">
        <f>VLOOKUP(A8,TaxSaleListing.rpt!$A:$C,2,FALSE)</f>
        <v>STATE PARCEL #</v>
      </c>
      <c r="C8" s="157" t="str">
        <f>VLOOKUP(A8,TaxSaleListing.rpt!$A:$G,6,FALSE)</f>
        <v>PROPERTY ADDRESS</v>
      </c>
      <c r="D8" s="159" t="str">
        <f>VLOOKUP(A8,TaxSaleListing.rpt!$A:$N,14,FALSE)</f>
        <v>Amount of Sale</v>
      </c>
    </row>
    <row r="9" spans="1:11" x14ac:dyDescent="0.25">
      <c r="A9" s="156" t="s">
        <v>14</v>
      </c>
      <c r="B9" s="157" t="str">
        <f>VLOOKUP(A9,TaxSaleListing.rpt!$A:$C,2,FALSE)</f>
        <v>STATE PARCEL #</v>
      </c>
      <c r="C9" s="157" t="str">
        <f>VLOOKUP(A9,TaxSaleListing.rpt!$A:$G,6,FALSE)</f>
        <v>PROPERTY ADDRESS</v>
      </c>
      <c r="D9" s="159" t="str">
        <f>VLOOKUP(A9,TaxSaleListing.rpt!$A:$N,14,FALSE)</f>
        <v>Amount of Sale</v>
      </c>
    </row>
    <row r="10" spans="1:11" x14ac:dyDescent="0.25">
      <c r="A10" s="156" t="s">
        <v>14</v>
      </c>
      <c r="B10" s="157" t="str">
        <f>VLOOKUP(A10,TaxSaleListing.rpt!$A:$C,2,FALSE)</f>
        <v>STATE PARCEL #</v>
      </c>
      <c r="C10" s="157" t="str">
        <f>VLOOKUP(A10,TaxSaleListing.rpt!$A:$G,6,FALSE)</f>
        <v>PROPERTY ADDRESS</v>
      </c>
      <c r="D10" s="159" t="str">
        <f>VLOOKUP(A10,TaxSaleListing.rpt!$A:$N,14,FALSE)</f>
        <v>Amount of Sale</v>
      </c>
    </row>
    <row r="11" spans="1:11" x14ac:dyDescent="0.25">
      <c r="A11" s="156" t="s">
        <v>14</v>
      </c>
      <c r="B11" s="157" t="str">
        <f>VLOOKUP(A11,TaxSaleListing.rpt!$A:$C,2,FALSE)</f>
        <v>STATE PARCEL #</v>
      </c>
      <c r="C11" s="157" t="str">
        <f>VLOOKUP(A11,TaxSaleListing.rpt!$A:$G,6,FALSE)</f>
        <v>PROPERTY ADDRESS</v>
      </c>
      <c r="D11" s="159" t="str">
        <f>VLOOKUP(A11,TaxSaleListing.rpt!$A:$N,14,FALSE)</f>
        <v>Amount of Sale</v>
      </c>
    </row>
    <row r="12" spans="1:11" x14ac:dyDescent="0.25">
      <c r="A12" s="156" t="s">
        <v>14</v>
      </c>
      <c r="B12" s="157" t="str">
        <f>VLOOKUP(A12,TaxSaleListing.rpt!$A:$C,2,FALSE)</f>
        <v>STATE PARCEL #</v>
      </c>
      <c r="C12" s="157" t="str">
        <f>VLOOKUP(A12,TaxSaleListing.rpt!$A:$G,6,FALSE)</f>
        <v>PROPERTY ADDRESS</v>
      </c>
      <c r="D12" s="159" t="str">
        <f>VLOOKUP(A12,TaxSaleListing.rpt!$A:$N,14,FALSE)</f>
        <v>Amount of Sale</v>
      </c>
    </row>
    <row r="13" spans="1:11" x14ac:dyDescent="0.25">
      <c r="A13" s="156" t="s">
        <v>14</v>
      </c>
      <c r="B13" s="157" t="str">
        <f>VLOOKUP(A13,TaxSaleListing.rpt!$A:$C,2,FALSE)</f>
        <v>STATE PARCEL #</v>
      </c>
      <c r="C13" s="157" t="str">
        <f>VLOOKUP(A13,TaxSaleListing.rpt!$A:$G,6,FALSE)</f>
        <v>PROPERTY ADDRESS</v>
      </c>
      <c r="D13" s="159" t="str">
        <f>VLOOKUP(A13,TaxSaleListing.rpt!$A:$N,14,FALSE)</f>
        <v>Amount of Sale</v>
      </c>
    </row>
    <row r="14" spans="1:11" x14ac:dyDescent="0.25">
      <c r="A14" s="156" t="s">
        <v>14</v>
      </c>
      <c r="B14" s="157" t="str">
        <f>VLOOKUP(A14,TaxSaleListing.rpt!$A:$C,2,FALSE)</f>
        <v>STATE PARCEL #</v>
      </c>
      <c r="C14" s="157" t="str">
        <f>VLOOKUP(A14,TaxSaleListing.rpt!$A:$G,6,FALSE)</f>
        <v>PROPERTY ADDRESS</v>
      </c>
      <c r="D14" s="159" t="str">
        <f>VLOOKUP(A14,TaxSaleListing.rpt!$A:$N,14,FALSE)</f>
        <v>Amount of Sale</v>
      </c>
    </row>
    <row r="15" spans="1:11" x14ac:dyDescent="0.25">
      <c r="A15" s="156" t="s">
        <v>14</v>
      </c>
      <c r="B15" s="157" t="str">
        <f>VLOOKUP(A15,TaxSaleListing.rpt!$A:$C,2,FALSE)</f>
        <v>STATE PARCEL #</v>
      </c>
      <c r="C15" s="157" t="str">
        <f>VLOOKUP(A15,TaxSaleListing.rpt!$A:$G,6,FALSE)</f>
        <v>PROPERTY ADDRESS</v>
      </c>
      <c r="D15" s="159" t="str">
        <f>VLOOKUP(A15,TaxSaleListing.rpt!$A:$N,14,FALSE)</f>
        <v>Amount of Sale</v>
      </c>
    </row>
    <row r="16" spans="1:11" x14ac:dyDescent="0.25">
      <c r="A16" s="156" t="s">
        <v>14</v>
      </c>
      <c r="B16" s="157" t="str">
        <f>VLOOKUP(A16,TaxSaleListing.rpt!$A:$C,2,FALSE)</f>
        <v>STATE PARCEL #</v>
      </c>
      <c r="C16" s="157" t="str">
        <f>VLOOKUP(A16,TaxSaleListing.rpt!$A:$G,6,FALSE)</f>
        <v>PROPERTY ADDRESS</v>
      </c>
      <c r="D16" s="159" t="str">
        <f>VLOOKUP(A16,TaxSaleListing.rpt!$A:$N,14,FALSE)</f>
        <v>Amount of Sale</v>
      </c>
    </row>
    <row r="17" spans="1:4" x14ac:dyDescent="0.25">
      <c r="A17" s="156" t="s">
        <v>14</v>
      </c>
      <c r="B17" s="157" t="str">
        <f>VLOOKUP(A17,TaxSaleListing.rpt!$A:$C,2,FALSE)</f>
        <v>STATE PARCEL #</v>
      </c>
      <c r="C17" s="157" t="str">
        <f>VLOOKUP(A17,TaxSaleListing.rpt!$A:$G,6,FALSE)</f>
        <v>PROPERTY ADDRESS</v>
      </c>
      <c r="D17" s="159" t="str">
        <f>VLOOKUP(A17,TaxSaleListing.rpt!$A:$N,14,FALSE)</f>
        <v>Amount of Sale</v>
      </c>
    </row>
    <row r="18" spans="1:4" x14ac:dyDescent="0.25">
      <c r="A18" s="156" t="s">
        <v>14</v>
      </c>
      <c r="B18" s="157" t="str">
        <f>VLOOKUP(A18,TaxSaleListing.rpt!$A:$C,2,FALSE)</f>
        <v>STATE PARCEL #</v>
      </c>
      <c r="C18" s="157" t="str">
        <f>VLOOKUP(A18,TaxSaleListing.rpt!$A:$G,6,FALSE)</f>
        <v>PROPERTY ADDRESS</v>
      </c>
      <c r="D18" s="159" t="str">
        <f>VLOOKUP(A18,TaxSaleListing.rpt!$A:$N,14,FALSE)</f>
        <v>Amount of Sale</v>
      </c>
    </row>
    <row r="19" spans="1:4" x14ac:dyDescent="0.25">
      <c r="A19" s="156" t="s">
        <v>14</v>
      </c>
      <c r="B19" s="157" t="str">
        <f>VLOOKUP(A19,TaxSaleListing.rpt!$A:$C,2,FALSE)</f>
        <v>STATE PARCEL #</v>
      </c>
      <c r="C19" s="157" t="str">
        <f>VLOOKUP(A19,TaxSaleListing.rpt!$A:$G,6,FALSE)</f>
        <v>PROPERTY ADDRESS</v>
      </c>
      <c r="D19" s="159" t="str">
        <f>VLOOKUP(A19,TaxSaleListing.rpt!$A:$N,14,FALSE)</f>
        <v>Amount of Sale</v>
      </c>
    </row>
    <row r="20" spans="1:4" x14ac:dyDescent="0.25">
      <c r="A20" s="156" t="s">
        <v>14</v>
      </c>
      <c r="B20" s="157" t="str">
        <f>VLOOKUP(A20,TaxSaleListing.rpt!$A:$C,2,FALSE)</f>
        <v>STATE PARCEL #</v>
      </c>
      <c r="C20" s="157" t="str">
        <f>VLOOKUP(A20,TaxSaleListing.rpt!$A:$G,6,FALSE)</f>
        <v>PROPERTY ADDRESS</v>
      </c>
      <c r="D20" s="159" t="str">
        <f>VLOOKUP(A20,TaxSaleListing.rpt!$A:$N,14,FALSE)</f>
        <v>Amount of Sale</v>
      </c>
    </row>
    <row r="21" spans="1:4" x14ac:dyDescent="0.25">
      <c r="A21" s="156" t="s">
        <v>14</v>
      </c>
      <c r="B21" s="157" t="str">
        <f>VLOOKUP(A21,TaxSaleListing.rpt!$A:$C,2,FALSE)</f>
        <v>STATE PARCEL #</v>
      </c>
      <c r="C21" s="157" t="str">
        <f>VLOOKUP(A21,TaxSaleListing.rpt!$A:$G,6,FALSE)</f>
        <v>PROPERTY ADDRESS</v>
      </c>
      <c r="D21" s="159" t="str">
        <f>VLOOKUP(A21,TaxSaleListing.rpt!$A:$N,14,FALSE)</f>
        <v>Amount of Sale</v>
      </c>
    </row>
    <row r="22" spans="1:4" x14ac:dyDescent="0.25">
      <c r="A22" s="156" t="s">
        <v>14</v>
      </c>
      <c r="B22" s="157" t="str">
        <f>VLOOKUP(A22,TaxSaleListing.rpt!$A:$C,2,FALSE)</f>
        <v>STATE PARCEL #</v>
      </c>
      <c r="C22" s="157" t="str">
        <f>VLOOKUP(A22,TaxSaleListing.rpt!$A:$G,6,FALSE)</f>
        <v>PROPERTY ADDRESS</v>
      </c>
      <c r="D22" s="159" t="str">
        <f>VLOOKUP(A22,TaxSaleListing.rpt!$A:$N,14,FALSE)</f>
        <v>Amount of Sale</v>
      </c>
    </row>
    <row r="23" spans="1:4" x14ac:dyDescent="0.25">
      <c r="A23" s="156" t="s">
        <v>14</v>
      </c>
      <c r="B23" s="157" t="str">
        <f>VLOOKUP(A23,TaxSaleListing.rpt!$A:$C,2,FALSE)</f>
        <v>STATE PARCEL #</v>
      </c>
      <c r="C23" s="157" t="str">
        <f>VLOOKUP(A23,TaxSaleListing.rpt!$A:$G,6,FALSE)</f>
        <v>PROPERTY ADDRESS</v>
      </c>
      <c r="D23" s="159" t="str">
        <f>VLOOKUP(A23,TaxSaleListing.rpt!$A:$N,14,FALSE)</f>
        <v>Amount of Sale</v>
      </c>
    </row>
    <row r="24" spans="1:4" x14ac:dyDescent="0.25">
      <c r="A24" s="156" t="s">
        <v>14</v>
      </c>
      <c r="B24" s="157" t="str">
        <f>VLOOKUP(A24,TaxSaleListing.rpt!$A:$C,2,FALSE)</f>
        <v>STATE PARCEL #</v>
      </c>
      <c r="C24" s="157" t="str">
        <f>VLOOKUP(A24,TaxSaleListing.rpt!$A:$G,6,FALSE)</f>
        <v>PROPERTY ADDRESS</v>
      </c>
      <c r="D24" s="159" t="str">
        <f>VLOOKUP(A24,TaxSaleListing.rpt!$A:$N,14,FALSE)</f>
        <v>Amount of Sale</v>
      </c>
    </row>
    <row r="25" spans="1:4" x14ac:dyDescent="0.25">
      <c r="A25" s="156" t="s">
        <v>14</v>
      </c>
      <c r="B25" s="157" t="str">
        <f>VLOOKUP(A25,TaxSaleListing.rpt!$A:$C,2,FALSE)</f>
        <v>STATE PARCEL #</v>
      </c>
      <c r="C25" s="157" t="str">
        <f>VLOOKUP(A25,TaxSaleListing.rpt!$A:$G,6,FALSE)</f>
        <v>PROPERTY ADDRESS</v>
      </c>
      <c r="D25" s="159" t="str">
        <f>VLOOKUP(A25,TaxSaleListing.rpt!$A:$N,14,FALSE)</f>
        <v>Amount of Sale</v>
      </c>
    </row>
    <row r="26" spans="1:4" x14ac:dyDescent="0.25">
      <c r="A26" s="156" t="s">
        <v>14</v>
      </c>
      <c r="B26" s="157" t="str">
        <f>VLOOKUP(A26,TaxSaleListing.rpt!$A:$C,2,FALSE)</f>
        <v>STATE PARCEL #</v>
      </c>
      <c r="C26" s="157" t="str">
        <f>VLOOKUP(A26,TaxSaleListing.rpt!$A:$G,6,FALSE)</f>
        <v>PROPERTY ADDRESS</v>
      </c>
      <c r="D26" s="159" t="str">
        <f>VLOOKUP(A26,TaxSaleListing.rpt!$A:$N,14,FALSE)</f>
        <v>Amount of Sale</v>
      </c>
    </row>
    <row r="27" spans="1:4" x14ac:dyDescent="0.25">
      <c r="A27" s="156" t="s">
        <v>14</v>
      </c>
      <c r="B27" s="157" t="str">
        <f>VLOOKUP(A27,TaxSaleListing.rpt!$A:$C,2,FALSE)</f>
        <v>STATE PARCEL #</v>
      </c>
      <c r="C27" s="157" t="str">
        <f>VLOOKUP(A27,TaxSaleListing.rpt!$A:$G,6,FALSE)</f>
        <v>PROPERTY ADDRESS</v>
      </c>
      <c r="D27" s="159" t="str">
        <f>VLOOKUP(A27,TaxSaleListing.rpt!$A:$N,14,FALSE)</f>
        <v>Amount of Sale</v>
      </c>
    </row>
    <row r="28" spans="1:4" x14ac:dyDescent="0.25">
      <c r="A28" s="156" t="s">
        <v>14</v>
      </c>
      <c r="B28" s="157" t="str">
        <f>VLOOKUP(A28,TaxSaleListing.rpt!$A:$C,2,FALSE)</f>
        <v>STATE PARCEL #</v>
      </c>
      <c r="C28" s="157" t="str">
        <f>VLOOKUP(A28,TaxSaleListing.rpt!$A:$G,6,FALSE)</f>
        <v>PROPERTY ADDRESS</v>
      </c>
      <c r="D28" s="159" t="str">
        <f>VLOOKUP(A28,TaxSaleListing.rpt!$A:$N,14,FALSE)</f>
        <v>Amount of Sale</v>
      </c>
    </row>
    <row r="29" spans="1:4" x14ac:dyDescent="0.25">
      <c r="A29" s="156" t="s">
        <v>14</v>
      </c>
      <c r="B29" s="157" t="str">
        <f>VLOOKUP(A29,TaxSaleListing.rpt!$A:$C,2,FALSE)</f>
        <v>STATE PARCEL #</v>
      </c>
      <c r="C29" s="157" t="str">
        <f>VLOOKUP(A29,TaxSaleListing.rpt!$A:$G,6,FALSE)</f>
        <v>PROPERTY ADDRESS</v>
      </c>
      <c r="D29" s="159" t="str">
        <f>VLOOKUP(A29,TaxSaleListing.rpt!$A:$N,14,FALSE)</f>
        <v>Amount of Sale</v>
      </c>
    </row>
    <row r="30" spans="1:4" x14ac:dyDescent="0.25">
      <c r="A30" s="156" t="s">
        <v>14</v>
      </c>
      <c r="B30" s="157" t="str">
        <f>VLOOKUP(A30,TaxSaleListing.rpt!$A:$C,2,FALSE)</f>
        <v>STATE PARCEL #</v>
      </c>
      <c r="C30" s="157" t="str">
        <f>VLOOKUP(A30,TaxSaleListing.rpt!$A:$G,6,FALSE)</f>
        <v>PROPERTY ADDRESS</v>
      </c>
      <c r="D30" s="159" t="str">
        <f>VLOOKUP(A30,TaxSaleListing.rpt!$A:$N,14,FALSE)</f>
        <v>Amount of Sale</v>
      </c>
    </row>
    <row r="31" spans="1:4" x14ac:dyDescent="0.25">
      <c r="A31" s="156" t="s">
        <v>14</v>
      </c>
      <c r="B31" s="157" t="str">
        <f>VLOOKUP(A31,TaxSaleListing.rpt!$A:$C,2,FALSE)</f>
        <v>STATE PARCEL #</v>
      </c>
      <c r="C31" s="157" t="str">
        <f>VLOOKUP(A31,TaxSaleListing.rpt!$A:$G,6,FALSE)</f>
        <v>PROPERTY ADDRESS</v>
      </c>
      <c r="D31" s="159" t="str">
        <f>VLOOKUP(A31,TaxSaleListing.rpt!$A:$N,14,FALSE)</f>
        <v>Amount of Sale</v>
      </c>
    </row>
    <row r="32" spans="1:4" x14ac:dyDescent="0.25">
      <c r="A32" s="156" t="s">
        <v>14</v>
      </c>
      <c r="B32" s="157" t="str">
        <f>VLOOKUP(A32,TaxSaleListing.rpt!$A:$C,2,FALSE)</f>
        <v>STATE PARCEL #</v>
      </c>
      <c r="C32" s="157" t="str">
        <f>VLOOKUP(A32,TaxSaleListing.rpt!$A:$G,6,FALSE)</f>
        <v>PROPERTY ADDRESS</v>
      </c>
      <c r="D32" s="159" t="str">
        <f>VLOOKUP(A32,TaxSaleListing.rpt!$A:$N,14,FALSE)</f>
        <v>Amount of Sale</v>
      </c>
    </row>
    <row r="33" spans="1:4" x14ac:dyDescent="0.25">
      <c r="A33" s="156" t="s">
        <v>14</v>
      </c>
      <c r="B33" s="157" t="str">
        <f>VLOOKUP(A33,TaxSaleListing.rpt!$A:$C,2,FALSE)</f>
        <v>STATE PARCEL #</v>
      </c>
      <c r="C33" s="157" t="str">
        <f>VLOOKUP(A33,TaxSaleListing.rpt!$A:$G,6,FALSE)</f>
        <v>PROPERTY ADDRESS</v>
      </c>
      <c r="D33" s="159" t="str">
        <f>VLOOKUP(A33,TaxSaleListing.rpt!$A:$N,14,FALSE)</f>
        <v>Amount of Sale</v>
      </c>
    </row>
    <row r="34" spans="1:4" x14ac:dyDescent="0.25">
      <c r="A34" s="156" t="s">
        <v>14</v>
      </c>
      <c r="B34" s="157" t="str">
        <f>VLOOKUP(A34,TaxSaleListing.rpt!$A:$C,2,FALSE)</f>
        <v>STATE PARCEL #</v>
      </c>
      <c r="C34" s="157" t="str">
        <f>VLOOKUP(A34,TaxSaleListing.rpt!$A:$G,6,FALSE)</f>
        <v>PROPERTY ADDRESS</v>
      </c>
      <c r="D34" s="159" t="str">
        <f>VLOOKUP(A34,TaxSaleListing.rpt!$A:$N,14,FALSE)</f>
        <v>Amount of Sale</v>
      </c>
    </row>
    <row r="35" spans="1:4" x14ac:dyDescent="0.25">
      <c r="A35" s="156" t="s">
        <v>14</v>
      </c>
      <c r="B35" s="157" t="str">
        <f>VLOOKUP(A35,TaxSaleListing.rpt!$A:$C,2,FALSE)</f>
        <v>STATE PARCEL #</v>
      </c>
      <c r="C35" s="157" t="str">
        <f>VLOOKUP(A35,TaxSaleListing.rpt!$A:$G,6,FALSE)</f>
        <v>PROPERTY ADDRESS</v>
      </c>
      <c r="D35" s="159" t="str">
        <f>VLOOKUP(A35,TaxSaleListing.rpt!$A:$N,14,FALSE)</f>
        <v>Amount of Sale</v>
      </c>
    </row>
    <row r="36" spans="1:4" x14ac:dyDescent="0.25">
      <c r="A36" s="156" t="s">
        <v>14</v>
      </c>
      <c r="B36" s="157" t="str">
        <f>VLOOKUP(A36,TaxSaleListing.rpt!$A:$C,2,FALSE)</f>
        <v>STATE PARCEL #</v>
      </c>
      <c r="C36" s="157" t="str">
        <f>VLOOKUP(A36,TaxSaleListing.rpt!$A:$G,6,FALSE)</f>
        <v>PROPERTY ADDRESS</v>
      </c>
      <c r="D36" s="159" t="str">
        <f>VLOOKUP(A36,TaxSaleListing.rpt!$A:$N,14,FALSE)</f>
        <v>Amount of Sale</v>
      </c>
    </row>
    <row r="37" spans="1:4" x14ac:dyDescent="0.25">
      <c r="A37" s="156" t="s">
        <v>14</v>
      </c>
      <c r="B37" s="157" t="str">
        <f>VLOOKUP(A37,TaxSaleListing.rpt!$A:$C,2,FALSE)</f>
        <v>STATE PARCEL #</v>
      </c>
      <c r="C37" s="157" t="str">
        <f>VLOOKUP(A37,TaxSaleListing.rpt!$A:$G,6,FALSE)</f>
        <v>PROPERTY ADDRESS</v>
      </c>
      <c r="D37" s="159" t="str">
        <f>VLOOKUP(A37,TaxSaleListing.rpt!$A:$N,14,FALSE)</f>
        <v>Amount of Sale</v>
      </c>
    </row>
    <row r="38" spans="1:4" x14ac:dyDescent="0.25">
      <c r="A38" s="156" t="s">
        <v>14</v>
      </c>
      <c r="B38" s="157" t="str">
        <f>VLOOKUP(A38,TaxSaleListing.rpt!$A:$C,2,FALSE)</f>
        <v>STATE PARCEL #</v>
      </c>
      <c r="C38" s="157" t="str">
        <f>VLOOKUP(A38,TaxSaleListing.rpt!$A:$G,6,FALSE)</f>
        <v>PROPERTY ADDRESS</v>
      </c>
      <c r="D38" s="159" t="str">
        <f>VLOOKUP(A38,TaxSaleListing.rpt!$A:$N,14,FALSE)</f>
        <v>Amount of Sale</v>
      </c>
    </row>
    <row r="39" spans="1:4" x14ac:dyDescent="0.25">
      <c r="A39" s="156" t="s">
        <v>14</v>
      </c>
      <c r="B39" s="157" t="str">
        <f>VLOOKUP(A39,TaxSaleListing.rpt!$A:$C,2,FALSE)</f>
        <v>STATE PARCEL #</v>
      </c>
      <c r="C39" s="157" t="str">
        <f>VLOOKUP(A39,TaxSaleListing.rpt!$A:$G,6,FALSE)</f>
        <v>PROPERTY ADDRESS</v>
      </c>
      <c r="D39" s="159" t="str">
        <f>VLOOKUP(A39,TaxSaleListing.rpt!$A:$N,14,FALSE)</f>
        <v>Amount of Sale</v>
      </c>
    </row>
    <row r="40" spans="1:4" x14ac:dyDescent="0.25">
      <c r="A40" s="156" t="s">
        <v>14</v>
      </c>
      <c r="B40" s="157" t="str">
        <f>VLOOKUP(A40,TaxSaleListing.rpt!$A:$C,2,FALSE)</f>
        <v>STATE PARCEL #</v>
      </c>
      <c r="C40" s="157" t="str">
        <f>VLOOKUP(A40,TaxSaleListing.rpt!$A:$G,6,FALSE)</f>
        <v>PROPERTY ADDRESS</v>
      </c>
      <c r="D40" s="159" t="str">
        <f>VLOOKUP(A40,TaxSaleListing.rpt!$A:$N,14,FALSE)</f>
        <v>Amount of Sale</v>
      </c>
    </row>
    <row r="41" spans="1:4" x14ac:dyDescent="0.25">
      <c r="A41" s="156" t="s">
        <v>14</v>
      </c>
      <c r="B41" s="157" t="str">
        <f>VLOOKUP(A41,TaxSaleListing.rpt!$A:$C,2,FALSE)</f>
        <v>STATE PARCEL #</v>
      </c>
      <c r="C41" s="157" t="str">
        <f>VLOOKUP(A41,TaxSaleListing.rpt!$A:$G,6,FALSE)</f>
        <v>PROPERTY ADDRESS</v>
      </c>
      <c r="D41" s="159" t="str">
        <f>VLOOKUP(A41,TaxSaleListing.rpt!$A:$N,14,FALSE)</f>
        <v>Amount of Sale</v>
      </c>
    </row>
    <row r="42" spans="1:4" x14ac:dyDescent="0.25">
      <c r="A42" s="156" t="s">
        <v>14</v>
      </c>
      <c r="B42" s="157" t="str">
        <f>VLOOKUP(A42,TaxSaleListing.rpt!$A:$C,2,FALSE)</f>
        <v>STATE PARCEL #</v>
      </c>
      <c r="C42" s="157" t="str">
        <f>VLOOKUP(A42,TaxSaleListing.rpt!$A:$G,6,FALSE)</f>
        <v>PROPERTY ADDRESS</v>
      </c>
      <c r="D42" s="159" t="str">
        <f>VLOOKUP(A42,TaxSaleListing.rpt!$A:$N,14,FALSE)</f>
        <v>Amount of Sale</v>
      </c>
    </row>
    <row r="43" spans="1:4" x14ac:dyDescent="0.25">
      <c r="A43" s="156" t="s">
        <v>14</v>
      </c>
      <c r="B43" s="157" t="str">
        <f>VLOOKUP(A43,TaxSaleListing.rpt!$A:$C,2,FALSE)</f>
        <v>STATE PARCEL #</v>
      </c>
      <c r="C43" s="157" t="str">
        <f>VLOOKUP(A43,TaxSaleListing.rpt!$A:$G,6,FALSE)</f>
        <v>PROPERTY ADDRESS</v>
      </c>
      <c r="D43" s="159" t="str">
        <f>VLOOKUP(A43,TaxSaleListing.rpt!$A:$N,14,FALSE)</f>
        <v>Amount of Sale</v>
      </c>
    </row>
    <row r="44" spans="1:4" x14ac:dyDescent="0.25">
      <c r="A44" s="156" t="s">
        <v>14</v>
      </c>
      <c r="B44" s="157" t="str">
        <f>VLOOKUP(A44,TaxSaleListing.rpt!$A:$C,2,FALSE)</f>
        <v>STATE PARCEL #</v>
      </c>
      <c r="C44" s="157" t="str">
        <f>VLOOKUP(A44,TaxSaleListing.rpt!$A:$G,6,FALSE)</f>
        <v>PROPERTY ADDRESS</v>
      </c>
      <c r="D44" s="159" t="str">
        <f>VLOOKUP(A44,TaxSaleListing.rpt!$A:$N,14,FALSE)</f>
        <v>Amount of Sale</v>
      </c>
    </row>
    <row r="45" spans="1:4" x14ac:dyDescent="0.25">
      <c r="A45" s="156" t="s">
        <v>14</v>
      </c>
      <c r="B45" s="157" t="str">
        <f>VLOOKUP(A45,TaxSaleListing.rpt!$A:$C,2,FALSE)</f>
        <v>STATE PARCEL #</v>
      </c>
      <c r="C45" s="157" t="str">
        <f>VLOOKUP(A45,TaxSaleListing.rpt!$A:$G,6,FALSE)</f>
        <v>PROPERTY ADDRESS</v>
      </c>
      <c r="D45" s="159" t="str">
        <f>VLOOKUP(A45,TaxSaleListing.rpt!$A:$N,14,FALSE)</f>
        <v>Amount of Sale</v>
      </c>
    </row>
    <row r="46" spans="1:4" x14ac:dyDescent="0.25">
      <c r="A46" s="156" t="s">
        <v>14</v>
      </c>
      <c r="B46" s="157" t="str">
        <f>VLOOKUP(A46,TaxSaleListing.rpt!$A:$C,2,FALSE)</f>
        <v>STATE PARCEL #</v>
      </c>
      <c r="C46" s="157" t="str">
        <f>VLOOKUP(A46,TaxSaleListing.rpt!$A:$G,6,FALSE)</f>
        <v>PROPERTY ADDRESS</v>
      </c>
      <c r="D46" s="159" t="str">
        <f>VLOOKUP(A46,TaxSaleListing.rpt!$A:$N,14,FALSE)</f>
        <v>Amount of Sale</v>
      </c>
    </row>
    <row r="47" spans="1:4" x14ac:dyDescent="0.25">
      <c r="A47" s="156" t="s">
        <v>14</v>
      </c>
      <c r="B47" s="157" t="str">
        <f>VLOOKUP(A47,TaxSaleListing.rpt!$A:$C,2,FALSE)</f>
        <v>STATE PARCEL #</v>
      </c>
      <c r="C47" s="157" t="str">
        <f>VLOOKUP(A47,TaxSaleListing.rpt!$A:$G,6,FALSE)</f>
        <v>PROPERTY ADDRESS</v>
      </c>
      <c r="D47" s="159" t="str">
        <f>VLOOKUP(A47,TaxSaleListing.rpt!$A:$N,14,FALSE)</f>
        <v>Amount of Sale</v>
      </c>
    </row>
    <row r="48" spans="1:4" x14ac:dyDescent="0.25">
      <c r="A48" s="156" t="s">
        <v>14</v>
      </c>
      <c r="B48" s="157" t="str">
        <f>VLOOKUP(A48,TaxSaleListing.rpt!$A:$C,2,FALSE)</f>
        <v>STATE PARCEL #</v>
      </c>
      <c r="C48" s="157" t="str">
        <f>VLOOKUP(A48,TaxSaleListing.rpt!$A:$G,6,FALSE)</f>
        <v>PROPERTY ADDRESS</v>
      </c>
      <c r="D48" s="159" t="str">
        <f>VLOOKUP(A48,TaxSaleListing.rpt!$A:$N,14,FALSE)</f>
        <v>Amount of Sale</v>
      </c>
    </row>
    <row r="49" spans="1:4" x14ac:dyDescent="0.25">
      <c r="A49" s="156" t="s">
        <v>14</v>
      </c>
      <c r="B49" s="157" t="str">
        <f>VLOOKUP(A49,TaxSaleListing.rpt!$A:$C,2,FALSE)</f>
        <v>STATE PARCEL #</v>
      </c>
      <c r="C49" s="157" t="str">
        <f>VLOOKUP(A49,TaxSaleListing.rpt!$A:$G,6,FALSE)</f>
        <v>PROPERTY ADDRESS</v>
      </c>
      <c r="D49" s="159" t="str">
        <f>VLOOKUP(A49,TaxSaleListing.rpt!$A:$N,14,FALSE)</f>
        <v>Amount of Sale</v>
      </c>
    </row>
    <row r="50" spans="1:4" x14ac:dyDescent="0.25">
      <c r="A50" s="156" t="s">
        <v>14</v>
      </c>
      <c r="B50" s="157" t="str">
        <f>VLOOKUP(A50,TaxSaleListing.rpt!$A:$C,2,FALSE)</f>
        <v>STATE PARCEL #</v>
      </c>
      <c r="C50" s="157" t="str">
        <f>VLOOKUP(A50,TaxSaleListing.rpt!$A:$G,6,FALSE)</f>
        <v>PROPERTY ADDRESS</v>
      </c>
      <c r="D50" s="159" t="str">
        <f>VLOOKUP(A50,TaxSaleListing.rpt!$A:$N,14,FALSE)</f>
        <v>Amount of Sale</v>
      </c>
    </row>
    <row r="51" spans="1:4" x14ac:dyDescent="0.25">
      <c r="A51" s="156" t="s">
        <v>14</v>
      </c>
      <c r="B51" s="157" t="str">
        <f>VLOOKUP(A51,TaxSaleListing.rpt!$A:$C,2,FALSE)</f>
        <v>STATE PARCEL #</v>
      </c>
      <c r="C51" s="157" t="str">
        <f>VLOOKUP(A51,TaxSaleListing.rpt!$A:$G,6,FALSE)</f>
        <v>PROPERTY ADDRESS</v>
      </c>
      <c r="D51" s="159" t="str">
        <f>VLOOKUP(A51,TaxSaleListing.rpt!$A:$N,14,FALSE)</f>
        <v>Amount of Sale</v>
      </c>
    </row>
    <row r="52" spans="1:4" x14ac:dyDescent="0.25">
      <c r="A52" s="156" t="s">
        <v>14</v>
      </c>
      <c r="B52" s="157" t="str">
        <f>VLOOKUP(A52,TaxSaleListing.rpt!$A:$C,2,FALSE)</f>
        <v>STATE PARCEL #</v>
      </c>
      <c r="C52" s="157" t="str">
        <f>VLOOKUP(A52,TaxSaleListing.rpt!$A:$G,6,FALSE)</f>
        <v>PROPERTY ADDRESS</v>
      </c>
      <c r="D52" s="159" t="str">
        <f>VLOOKUP(A52,TaxSaleListing.rpt!$A:$N,14,FALSE)</f>
        <v>Amount of Sale</v>
      </c>
    </row>
    <row r="53" spans="1:4" x14ac:dyDescent="0.25">
      <c r="A53" s="156" t="s">
        <v>14</v>
      </c>
      <c r="B53" s="157" t="str">
        <f>VLOOKUP(A53,TaxSaleListing.rpt!$A:$C,2,FALSE)</f>
        <v>STATE PARCEL #</v>
      </c>
      <c r="C53" s="157" t="str">
        <f>VLOOKUP(A53,TaxSaleListing.rpt!$A:$G,6,FALSE)</f>
        <v>PROPERTY ADDRESS</v>
      </c>
      <c r="D53" s="159" t="str">
        <f>VLOOKUP(A53,TaxSaleListing.rpt!$A:$N,14,FALSE)</f>
        <v>Amount of Sale</v>
      </c>
    </row>
    <row r="54" spans="1:4" x14ac:dyDescent="0.25">
      <c r="A54" s="156" t="s">
        <v>14</v>
      </c>
      <c r="B54" s="157" t="str">
        <f>VLOOKUP(A54,TaxSaleListing.rpt!$A:$C,2,FALSE)</f>
        <v>STATE PARCEL #</v>
      </c>
      <c r="C54" s="157" t="str">
        <f>VLOOKUP(A54,TaxSaleListing.rpt!$A:$G,6,FALSE)</f>
        <v>PROPERTY ADDRESS</v>
      </c>
      <c r="D54" s="159" t="str">
        <f>VLOOKUP(A54,TaxSaleListing.rpt!$A:$N,14,FALSE)</f>
        <v>Amount of Sale</v>
      </c>
    </row>
    <row r="55" spans="1:4" x14ac:dyDescent="0.25">
      <c r="A55" s="156" t="s">
        <v>14</v>
      </c>
      <c r="B55" s="157" t="str">
        <f>VLOOKUP(A55,TaxSaleListing.rpt!$A:$C,2,FALSE)</f>
        <v>STATE PARCEL #</v>
      </c>
      <c r="C55" s="157" t="str">
        <f>VLOOKUP(A55,TaxSaleListing.rpt!$A:$G,6,FALSE)</f>
        <v>PROPERTY ADDRESS</v>
      </c>
      <c r="D55" s="159" t="str">
        <f>VLOOKUP(A55,TaxSaleListing.rpt!$A:$N,14,FALSE)</f>
        <v>Amount of Sale</v>
      </c>
    </row>
    <row r="56" spans="1:4" x14ac:dyDescent="0.25">
      <c r="A56" s="156" t="s">
        <v>14</v>
      </c>
      <c r="B56" s="157" t="str">
        <f>VLOOKUP(A56,TaxSaleListing.rpt!$A:$C,2,FALSE)</f>
        <v>STATE PARCEL #</v>
      </c>
      <c r="C56" s="157" t="str">
        <f>VLOOKUP(A56,TaxSaleListing.rpt!$A:$G,6,FALSE)</f>
        <v>PROPERTY ADDRESS</v>
      </c>
      <c r="D56" s="159" t="str">
        <f>VLOOKUP(A56,TaxSaleListing.rpt!$A:$N,14,FALSE)</f>
        <v>Amount of Sale</v>
      </c>
    </row>
    <row r="57" spans="1:4" x14ac:dyDescent="0.25">
      <c r="A57" s="156" t="s">
        <v>14</v>
      </c>
      <c r="B57" s="157" t="str">
        <f>VLOOKUP(A57,TaxSaleListing.rpt!$A:$C,2,FALSE)</f>
        <v>STATE PARCEL #</v>
      </c>
      <c r="C57" s="157" t="str">
        <f>VLOOKUP(A57,TaxSaleListing.rpt!$A:$G,6,FALSE)</f>
        <v>PROPERTY ADDRESS</v>
      </c>
      <c r="D57" s="159" t="str">
        <f>VLOOKUP(A57,TaxSaleListing.rpt!$A:$N,14,FALSE)</f>
        <v>Amount of Sale</v>
      </c>
    </row>
    <row r="58" spans="1:4" x14ac:dyDescent="0.25">
      <c r="A58" s="156" t="s">
        <v>14</v>
      </c>
      <c r="B58" s="157" t="str">
        <f>VLOOKUP(A58,TaxSaleListing.rpt!$A:$C,2,FALSE)</f>
        <v>STATE PARCEL #</v>
      </c>
      <c r="C58" s="157" t="str">
        <f>VLOOKUP(A58,TaxSaleListing.rpt!$A:$G,6,FALSE)</f>
        <v>PROPERTY ADDRESS</v>
      </c>
      <c r="D58" s="159" t="str">
        <f>VLOOKUP(A58,TaxSaleListing.rpt!$A:$N,14,FALSE)</f>
        <v>Amount of Sale</v>
      </c>
    </row>
    <row r="59" spans="1:4" x14ac:dyDescent="0.25">
      <c r="A59" s="156" t="s">
        <v>14</v>
      </c>
      <c r="B59" s="157" t="str">
        <f>VLOOKUP(A59,TaxSaleListing.rpt!$A:$C,2,FALSE)</f>
        <v>STATE PARCEL #</v>
      </c>
      <c r="C59" s="157" t="str">
        <f>VLOOKUP(A59,TaxSaleListing.rpt!$A:$G,6,FALSE)</f>
        <v>PROPERTY ADDRESS</v>
      </c>
      <c r="D59" s="159" t="str">
        <f>VLOOKUP(A59,TaxSaleListing.rpt!$A:$N,14,FALSE)</f>
        <v>Amount of Sale</v>
      </c>
    </row>
    <row r="60" spans="1:4" x14ac:dyDescent="0.25">
      <c r="A60" s="156" t="s">
        <v>14</v>
      </c>
      <c r="B60" s="157" t="str">
        <f>VLOOKUP(A60,TaxSaleListing.rpt!$A:$C,2,FALSE)</f>
        <v>STATE PARCEL #</v>
      </c>
      <c r="C60" s="157" t="str">
        <f>VLOOKUP(A60,TaxSaleListing.rpt!$A:$G,6,FALSE)</f>
        <v>PROPERTY ADDRESS</v>
      </c>
      <c r="D60" s="159" t="str">
        <f>VLOOKUP(A60,TaxSaleListing.rpt!$A:$N,14,FALSE)</f>
        <v>Amount of Sale</v>
      </c>
    </row>
    <row r="61" spans="1:4" x14ac:dyDescent="0.25">
      <c r="A61" s="156" t="s">
        <v>14</v>
      </c>
      <c r="B61" s="157" t="str">
        <f>VLOOKUP(A61,TaxSaleListing.rpt!$A:$C,2,FALSE)</f>
        <v>STATE PARCEL #</v>
      </c>
      <c r="C61" s="157" t="str">
        <f>VLOOKUP(A61,TaxSaleListing.rpt!$A:$G,6,FALSE)</f>
        <v>PROPERTY ADDRESS</v>
      </c>
      <c r="D61" s="159" t="str">
        <f>VLOOKUP(A61,TaxSaleListing.rpt!$A:$N,14,FALSE)</f>
        <v>Amount of Sale</v>
      </c>
    </row>
  </sheetData>
  <mergeCells count="1">
    <mergeCell ref="G2:K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TaxSaleListing.rpt!$A$8:$A$111</xm:f>
          </x14:formula1>
          <xm:sqref>A2:A61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TaxSaleListing.rpt</vt:lpstr>
      <vt:lpstr>Summary by Buyer</vt:lpstr>
      <vt:lpstr>Bidders</vt:lpstr>
      <vt:lpstr>Surplus</vt:lpstr>
      <vt:lpstr>'Summary by Buyer'!Print_Area</vt:lpstr>
      <vt:lpstr>TaxSaleListing.rpt!Print_Area</vt:lpstr>
      <vt:lpstr>TaxSaleListing.rpt!Print_Titles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Sturgeon</dc:creator>
  <cp:lastModifiedBy>Lindsay Blair</cp:lastModifiedBy>
  <cp:lastPrinted>2022-10-11T13:30:14Z</cp:lastPrinted>
  <dcterms:created xsi:type="dcterms:W3CDTF">2007-09-07T13:27:57Z</dcterms:created>
  <dcterms:modified xsi:type="dcterms:W3CDTF">2022-10-13T19:08:14Z</dcterms:modified>
</cp:coreProperties>
</file>